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附件1" sheetId="1" r:id="rId1"/>
    <sheet name="附件2" sheetId="2" r:id="rId2"/>
    <sheet name="附件3" sheetId="3" r:id="rId3"/>
  </sheets>
  <definedNames>
    <definedName name="_xlnm.Print_Titles" localSheetId="0">'附件1'!$2:$5</definedName>
  </definedNames>
  <calcPr fullCalcOnLoad="1"/>
</workbook>
</file>

<file path=xl/sharedStrings.xml><?xml version="1.0" encoding="utf-8"?>
<sst xmlns="http://schemas.openxmlformats.org/spreadsheetml/2006/main" count="596" uniqueCount="345">
  <si>
    <t>附表1</t>
  </si>
  <si>
    <r>
      <t>师宗</t>
    </r>
    <r>
      <rPr>
        <b/>
        <sz val="20"/>
        <color indexed="8"/>
        <rFont val="方正小标宋简体"/>
        <family val="0"/>
      </rPr>
      <t>县统筹整合财政涉农资金来源情况表</t>
    </r>
  </si>
  <si>
    <t xml:space="preserve"> 单位：万元</t>
  </si>
  <si>
    <t>序号</t>
  </si>
  <si>
    <t>统筹整合财政涉农资金名称</t>
  </si>
  <si>
    <t>上年度涉农资金投入规模</t>
  </si>
  <si>
    <t>本年度涉农资金投入规模</t>
  </si>
  <si>
    <t>收到总规模</t>
  </si>
  <si>
    <t>其中实际纳入整合使用金额</t>
  </si>
  <si>
    <t>实际收到资金规模</t>
  </si>
  <si>
    <t>年初方案规模</t>
  </si>
  <si>
    <t>调整方案规模</t>
  </si>
  <si>
    <t>补充方案规模</t>
  </si>
  <si>
    <t>合计</t>
  </si>
  <si>
    <t>一</t>
  </si>
  <si>
    <t>中央财政合计</t>
  </si>
  <si>
    <t>010101.中央财政衔接推进乡村振兴补助资金</t>
  </si>
  <si>
    <t>010102.水利发展资金</t>
  </si>
  <si>
    <t>010103.粮油生产保障资金（支持粮油等重点作物绿色高产高效部分）</t>
  </si>
  <si>
    <t>010104.农业产业发展资金（支持畜牧业发展部分）</t>
  </si>
  <si>
    <t>010105.农业经营主体能力提升资金（支持高素质农民培育、基层农技推广体系改革与建设部分）</t>
  </si>
  <si>
    <t>010106.林业草原改革发展资金（不含退耕还林还草、非国有林生态保护补偿、林长制督查考核奖励和相关试点资金）</t>
  </si>
  <si>
    <t>010107.耕地建设与利用资金（支持高标准农田建设、耕地质量提升部分）</t>
  </si>
  <si>
    <t>010108.农村综合改革转移支付</t>
  </si>
  <si>
    <t>010109.林业草原生态保护恢复资金（支持其他自然保护地、国家重点野生动植物等保护部分）</t>
  </si>
  <si>
    <t>010110.农村环境整治资金</t>
  </si>
  <si>
    <t>010111.车辆购置税收入补助地方用于一般公路建设项目资金（支持农村公路部分）</t>
  </si>
  <si>
    <t>010112.农村危房改造补助资金</t>
  </si>
  <si>
    <t>010113.中央专项彩票公益金支持欠发达革命老区乡村振兴资金</t>
  </si>
  <si>
    <t>010114.常规产粮大县奖励资金</t>
  </si>
  <si>
    <t>010115.生猪（牛羊）调出大县奖励资金（省级统筹部分）</t>
  </si>
  <si>
    <t>010116.农业生态资源保护资金（支持农作物秸秆综合利用、渔业资源保护部分）</t>
  </si>
  <si>
    <t>010117.旅游发展基金</t>
  </si>
  <si>
    <t>010118.中央预算内投资用于“三农”建设部分（不包括国家水网骨干工程、水安全保障工程、气象基础设施、农村电网巩固提升工程、生态保护和修复方面的支出）</t>
  </si>
  <si>
    <t>二</t>
  </si>
  <si>
    <t>省级财政资金小计</t>
  </si>
  <si>
    <t>省级衔接推进乡村振兴资金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</si>
  <si>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</si>
  <si>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</si>
  <si>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</si>
  <si>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</si>
  <si>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</si>
  <si>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</si>
  <si>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</si>
  <si>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</si>
  <si>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</si>
  <si>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</si>
  <si>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</si>
  <si>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附表3</t>
  </si>
  <si>
    <r>
      <t>师宗</t>
    </r>
    <r>
      <rPr>
        <sz val="20"/>
        <color indexed="8"/>
        <rFont val="方正小标宋简体"/>
        <family val="0"/>
      </rPr>
      <t>县统筹整合财政涉农资金项目表</t>
    </r>
  </si>
  <si>
    <t>填报单位：师宗县财政局</t>
  </si>
  <si>
    <t>项目类别
和项目名称</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</si>
  <si>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</si>
  <si>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</si>
  <si>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</si>
  <si>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</si>
  <si>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</si>
  <si>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</si>
  <si>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</si>
  <si>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</si>
  <si>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</si>
  <si>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</si>
  <si>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</si>
  <si>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增减变动类型（从下拉选项中选择：新增项目/删除项目/增加金额/减少金额）</t>
  </si>
  <si>
    <t>具体变动情况说明</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</si>
  <si>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</si>
  <si>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</si>
  <si>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</si>
  <si>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</si>
  <si>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</si>
  <si>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</si>
  <si>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</si>
  <si>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</si>
  <si>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</si>
  <si>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</si>
  <si>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</si>
  <si>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</si>
  <si>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农业生产</t>
  </si>
  <si>
    <t>师宗县“漏卧.古城”田园综合体子午河畔观光农业示范带建设</t>
  </si>
  <si>
    <t>是</t>
  </si>
  <si>
    <t>产业发展</t>
  </si>
  <si>
    <t>丹凤街道古城社区、海宴社区和漾月街道新村社区</t>
  </si>
  <si>
    <t>1.新建“荷+鱼”共生产业基地1000亩，每亩需投资5200元，共需投资520万元，配套生产设施20台套，引进观赏荷花品种3个；2.修复溜子田水库至大阿赞村灌溉沟渠12000m；修复幸福河排洪功能，疏通河道3000m，需投资240万元；3.新建优稻产业基地1000亩，引进优质米新品种云粳37号示范种植，配套“捞鱼摸虾”体验设施800m共计3200㎡，需投资260万元；4.新建油菜产业基地2000亩，引进4个彩色油菜新品种示范种植20亩，需投资100万元；5.新建子午河水文站向日葵基地200亩，配套建设基础设施，需投资50万元；5.新建100亩产业研学基地，配套建设钢结构昆虫养殖科普馆600㎡，连栋大棚50亩，配套试验设备，需投资500万元；6.加工作坊建设490万元，其中：菜籽油加工厂建设80万元，豆腐加工厂建设80万元，饵块浆加工厂80万元，古法大米加工厂建设50万元，食用玫瑰加工厂80万元，藕加工厂建设120万元；7.搭建活动场地，配套建设农产品电商直播基地，购置室外直播设施设备，需投资80万元。</t>
  </si>
  <si>
    <t>项目建成后产权归丹凤街道集体所有，预计项目年化收益率为5%，即110万元，可带动辖区内脱贫户、监测户115户559人（其中脱贫户109户、监测户6户）户均增加收入1600元以上，村集体增加收入5万元以上。通过项目的实施，可有效解决该片区产业发展滞后的问题，为进一步巩固拓展脱贫攻坚成果、调整农业产业结构、提升优化城市品质形象奠定坚实基础。项目实施后，该片区拟打造为国家级4A级景区，推动第三产业发展，辐射带动该片区17个自然村13798人创业增收。</t>
  </si>
  <si>
    <t>丹凤街道办事处</t>
  </si>
  <si>
    <t>师宗县农业农村局</t>
  </si>
  <si>
    <t>师宗县特色产业示范基地建设奖补项目</t>
  </si>
  <si>
    <t>全县10个乡（镇、街道）</t>
  </si>
  <si>
    <t>一、特色产业基地建设：（一）新建设特色产业基地5000亩，补助种苗费800元/亩，投入400万元；（二）高接换种果树500亩，补助800元/亩，投入40万元；（三）提质增效特色产业基地10000亩，补助1000元/亩、投入1000万元（奖补含基地部分基础设施：新修灌溉渠长5900m、机耕道5200m、水池一个150m³、道路硬化1000㎡、管网6.7㎞）；（四）2023年发展万寿菊2万亩，投入352万元。其中：1、万寿菊收购点建设投资312万元：建设12组花池共计5000㎡投资240万元、建设12个废水收集池共计360㎡投资24万元、建设简易旱厕12座投资12万元；2、万寿菊生产管理服务投入40万元。（五）新品种引进试验示范投入25万元。建设热区水果新品种试验示范基地200亩，引进名优品种10个，筛选适宜师宗发展优良品种3个；建设苹果新品种试验示范基地50亩，引进名优品种10个，筛选适宜师宗发展优良品种2个，补助1000元/亩，共25万元。二、农业科技服务及科研合作：1、水果产业发展技术服务外包，投入200万元，由县农业农村局签订一家精通水果生产管理的企业，统筹全县12万亩水果技术服务，全面提高水果产业科技含量及科技服务覆盖率。2、研究合作投入150万元，用于支付省农业科学院编制产业发展规划、项目策划及建立专家工作站等投入。3、购置生产工具、设备、补助产业宣传、学习、培训等投入6万元；4、申报专利6项奖补6万元。三、打造特色品牌投入115万元。1、区域公共品牌培育3个/30万元；2、认证绿色食品10个50万元，有机食品2个20万元，特质农品3个15万元。四、扶持经营主体、产业带头人共投入158万元。其中：龙头企业8家140万元（省级50万元/1家、市级40万元/2家，县级50万元/5家），市级示范社4家奖补8万元；产业领头雁、致富带头人、创新农技能手奖补10人10万元。</t>
  </si>
  <si>
    <t>项目建成后产权归项目建设村集体所有，预计项目年化收益率为5%，即123万元，可带动辖区内脱贫户、监测户268户1120人（其中脱贫户247户、监测户21户）户均增加收入1000元以上，村集体增加收入3万元以上。通过项目的实施，可有效解决产业发展滞后的问题，为进一步巩固拓展脱贫攻坚成果、优化产业结构、形成产业规模促进竞争。项目实施后，辐射带动该片区126个自然村57893人创业增收。一是“订单式”利益联结，“产业联合体+”模式。引导龙头企业统一种植标准、统一供应农资、统一收购产品、统一产品品牌、统一生产服务与管理，让农户在降低劳动强度和经营风险的同时，提高经营收益。二是“股份式”利益联结，“股金+租金+薪金”模式。企业则通过流转农户土地、聘用农民务工、创新利益分配等方式，让农户获得“股金+租金+薪金”，形成企业与农户之间“股份式”利益联结机制。在实践中，“农民入股”一般遵循“农民负盈不负亏”的分配原则，即“保底收益+按股分红”，以土地入股的，保底收益一般不低于平均土地流转的租金，“按股分红”则取决于经营内容和经营状况。三是龙头企业认定和绿色品牌打造带动。龙头企业的不断发展壮大，吸收了农民生产的农产品，绿色食品、有机农产品认证，增强了市场竞争力，提高了农产品知名度，农产品市场价格得以保证，进一步增加了农民收入，形成了无形但有力的利益联结机制。四是进一步对近几年发展的产业项目进行提质增效，确保项目能长期持续发展，从而促进农户增收。</t>
  </si>
  <si>
    <t>龙庆乡黑尔村委会优质稻米加工厂建设</t>
  </si>
  <si>
    <t>师宗县龙庆乡黑尔村委会</t>
  </si>
  <si>
    <t>1.新建钢结构稻米制品深加工厂400㎡，约为60万元；购买花米饭生产烘干设备约20万元；购买饵块生产设备约10万元；购买真空包装机器约10万元；制作产品包装约12万元；产品资质办理、品牌申报约10万元.</t>
  </si>
  <si>
    <t>项目建成后产权归龙庆乡黑尔村委会集体所有，预计项目年化收益率为10%，即12.2万元，可带动辖区内脱贫户、监测户53户200人（其中脱贫户50户、监测户3户）户均增加收入2000元以上，村集体增加收入4万元以上。通过项目实施，可带动农户大米销量增加，带动全村200余户群众增收，可解决农产品销售难的问题，提升优化，进一步巩固拓展脱贫攻坚成果，解决易地搬迁劳动力就业，后续产业发展问题。</t>
  </si>
  <si>
    <t>龙庆乡人民政府</t>
  </si>
  <si>
    <t>师宗县发展和改革局</t>
  </si>
  <si>
    <t>葵山镇山乌果村委会冒水洞民族团结进步示范村建设</t>
  </si>
  <si>
    <t>葵山镇山乌果村委会冒水洞村</t>
  </si>
  <si>
    <t>新建水果（桃树）基地130亩8100余株，园内产业道路硬化7000㎡，观光采摘步道420㎡，产品交易展示平台200㎡，投资110万元；建生态氧化池1座（含配套管网）及道路硬化1600㎡，投资40万元。</t>
  </si>
  <si>
    <t>项目建成后产权归葵山镇山乌果村委会集体所有，预计项目年化收益率为8%，即12万元，可带动辖区内脱贫户、监测户71户320人（其中脱贫户63户、监测户8户）户均增加收入1500元以上，村集体增加收入3万元以上。可为全镇产业发展起示范带头作用，每年可创收60万元，该村年人均创收3061元。可带动贫困地区农户广泛参与产业发展，共享栽培管理技术经验，实现稳定增收。其次，年需临时性务工人员100余人次，临时性务工130元每人次，每年可带动工资支出3万余元，项目区内农户、低收入户可就近打工，基地优先使用低收入户。</t>
  </si>
  <si>
    <t>葵山镇人民政府</t>
  </si>
  <si>
    <t>师宗县民族宗教事务局</t>
  </si>
  <si>
    <t>高良乡纳非村委会民族团结进步示范村建设</t>
  </si>
  <si>
    <t>高良乡纳非村委会纳非村</t>
  </si>
  <si>
    <t>沃柑种植基地100亩7500株（含基地水肥一体化喷灌设施），道路硬化2100㎡，挡墙建设460m³。</t>
  </si>
  <si>
    <t>项目建成后产权归高良乡纳非村委会集体所有，预计项目年化收益率为15%，即15万元，可带动辖区内脱贫户、监测户63户246人（其中脱贫户58户、监测户5户）户均增加收入2000元以上，村集体增加收入3万元以上。可为全乡热区水果标准化发展起示范带头作用，三年后每年可持续增产优质水果100吨以上，按8元/公斤计，产值可达800万元。可带动贫困地区农户广泛参与产业发展，共享栽培管理技术经验，实现稳定增收。其次，可创造公益性固定就业岗位4个，年需临时性务工人员200余人次。公益性固定岗位实现年工资性收入30000元每个;临时性务工100元每人次，每年可带动工资支出7余万元，项目区内农户、低收入户可就近打工，基地优先使用低收入户。</t>
  </si>
  <si>
    <t>高良乡人民政府</t>
  </si>
  <si>
    <t>高良乡坝林村委会弄劳下村热果种植基地建设</t>
  </si>
  <si>
    <t>高良乡坝林村委会弄劳下村</t>
  </si>
  <si>
    <t>新建热果种植基地60亩（金秋砂糖橘20亩约1300株；沃柑20亩1300株；由良蜜桔20亩1300株），流转土地60亩，生产道路1000m，水泥蓄水池两座，灌溉设施2000m，生产储物板房一套（50㎡），生产用电800m。</t>
  </si>
  <si>
    <t>项目建成后产权归高良乡坝林村委会集体所有，预计项目年化收益率为20%，即11.6万元，可带动辖区内脱贫户、监测户67户283人（其中脱贫户63户、监测户4户）户均增加收入2000元以上，村集体增加收入1万元以上。可为全乡热区水果标准化发展起示范带头作用，三年后每年可持续增产优质水果50吨以上，按8元/公斤计，产值可达400万元。可带动贫困地区农户广泛参与产业发展，共享栽培管理技术经验，实现稳定增收。其次，可创造公益性固定就业岗位6个，年需临时性务工人员200余人次。公益性固定岗位实现年工资性收入30000元每个;临时性务工100元每人次，每年可带动工资支出7余万元，项目区内农户、低收入户可就近打工，基地优先使用低收入户。</t>
  </si>
  <si>
    <t>师宗县民族特需用品定点生产企业贷款利息补助</t>
  </si>
  <si>
    <t>五龙乡狗街村委会</t>
  </si>
  <si>
    <t>民族特需用品定点生产企业云南龙布瑞农特产品有限公司享受贷款贴息优惠政策，支付流动资金贷款利息25万余元，用于民品流动资金贷款利息补助。</t>
  </si>
  <si>
    <t>项目建成后产权归五龙乡狗街村委会集体所有，预计项目年化收益率为25%，即1.5万元，可带动辖区内脱贫户、监测户30户135人（其中脱贫户27户、监测户3户）户均增加收入2000元以上，村集体增加收入0.5万元以上。为促进少数民族地区经济发展，满足民族特需商品市场需求，让农村妇女熟练地按照传统工艺手工制作，使农村少数民族妇女大显身手、发挥她们一技之长增收致富。与公司合作的农户有300多户，300多人，年人均单项收入6000以上。年公司销售各种壮锦4万多件，实现产值1200多万元，利税120多万元。</t>
  </si>
  <si>
    <t>五龙乡人民政府</t>
  </si>
  <si>
    <t>龙庆乡豆温村灵芝种植及菌种生产项目</t>
  </si>
  <si>
    <t>龙庆乡豆温村委会</t>
  </si>
  <si>
    <t xml:space="preserve">1.林下机耕道路修建14km，投资10万元；2.供水设施建设100m³蓄水池3个，灌溉管网约10000m，变压器1套，水泵2台，泵房2座，投资70万元；3.菌种厂建设400万元，其中，建设菌包培养室200㎡投资130万、建设菌种灭菌室80㎡投资80万元、建设大棚3000㎡投资150万元、建设管理用房85㎡及厂房水管设备投资30万元、建设变压器1台及相关输电线路投资10万元；4.种植白灵芝270亩，菌包购买费用220万元（每亩种植菌包1800个，每个菌包购买成本4.5元/个，270亩菌包采购费用合计220万元）。                                                             </t>
  </si>
  <si>
    <t>项目建成后产权归项目建设村集体所有，预计项目年化收益率为31.9%，即300万元，可带动辖区内脱贫户、监测户351户1408人（其中脱贫户319户、监测户32户）户均增加收入0.6万元以上，村集体增加收入25万元以上。另外项目能提供就业岗位120余个，群众人均务工收入增加1万元/年,另外通过鼓励引导，辐射带动该片区3个村委会、8个自然村451户2127人参与灵芝种植创业增收。</t>
  </si>
  <si>
    <t>师宗县委组织部</t>
  </si>
  <si>
    <t>删除项目</t>
  </si>
  <si>
    <t>根据师政复 [2023]110 号《师宗县人民政府关于 2023 年第 批中央财政衔接推进乡村振兴补助资金村集体经济建设项目变更的批复》，该项目由于涉及耕地流出等因素，项目无法实施，需删除。</t>
  </si>
  <si>
    <t>葵山镇特色农产品交易中心项目</t>
  </si>
  <si>
    <t>葵山镇</t>
  </si>
  <si>
    <t>1.建设特色农产品交易区钢混结构600㎡；2.建设特色蔬果类交易摊位190个，特色牲畜类交易摊位20个。</t>
  </si>
  <si>
    <t>项目建成后产权归项目建设村集体所有，预计项目年化收益率为11.4%，即32万元，可带动辖区内脱贫户、监测户245户901人（其中脱贫户209户、监测户36户）户均增加收入2000元以上，每村村集体增加收入8万元以上。通过特色农产品交易中心项目的实施，能有效解决以路为市、摊位杂乱、卫生难维持等人居环境问题，方便农产品交易，对拉动当地经济，提升村集体经济，对推进绿美工作有积极的意义。项目实施后，辐射带动该片区46个自然村2100人创业增收。受益村（社区）为：漾月街道石湖社区，葵山镇查拉村、温泉 村，竹基镇淑基社区，共计 4 个村（社区）。</t>
  </si>
  <si>
    <t>增加金额</t>
  </si>
  <si>
    <t>根据师政复 [2023]110 号《师宗县人民政府关于 2023 年第 批中央财政衔接推进乡村振兴补助资金村集体经济建设项目变更的批复》，删除原项目“龙庆乡豆温村灵芝种植及菌种生产项目”，调整资金140万元至该项目，故该项目增加金额140万元。</t>
  </si>
  <si>
    <t>师宗县小麦“一喷三防”防控项目</t>
  </si>
  <si>
    <t>丹凤、漾月、大同、彩云、葵山、竹基、龙庆、雄壁</t>
  </si>
  <si>
    <t>购置虫害智能监测仪3台，锈病孢子捕捉仪1台，拌种20000亩，植物生长调节剂10000亩，防治虫害生物农药10000亩，防治病虫害高效，低毒，低残留农药10000亩，飞防服务费30000亩次，氨基酸水溶肥10000亩，培训300人次，杀虫灯75盏。</t>
  </si>
  <si>
    <t>项目建成后，能及时发布病虫情报，短期预报准确率不低于90%；开展小麦全程绿色防控，示范面积1万亩，单位面积化学农药用量低于农户自防水平，病虫害绿色防控全覆盖，带动示范县节本增效5%以上；有效遏制病虫害暴发成灾，病虫防治效果达到85%以上，主要粮油作物危害损失率控制在5%以内，病虫害统防统治覆盖率达到50%以上、绿色防控覆盖率53%，农民满意度达85%以上。</t>
  </si>
  <si>
    <t>葵山镇冒水洞村乡村振兴示范点建设项目</t>
  </si>
  <si>
    <t>葵山镇山乌果村委会</t>
  </si>
  <si>
    <t>1.整合该村旧址内闲置空地投资45万元建设2000㎡苗木培育基地。2.投资80万元新建乡村集散市场，投资60万元新建农特产品中转站(展示、交易、预包装、品鉴、转运）。3.投资70万元打造农文旅融合体验馆，其中：投资60万元把村内民俗旧宅改建成“多肉餐厅”，投资10万元新建露营基地，与该村原有的基础设施（11人制标准足球场培训基地、户外运动基地）融合发展，打造集农耕体验、农特产品品鉴、餐饮为一体的农文旅融合体验馆。租赁给运营方，配套功能按“村集体+运营方”合股完成。4.产业配套设施。投资45万元新建（修葺）进入产业园区森林步道800m。</t>
  </si>
  <si>
    <t>项目建成后产权归葵山镇山乌果村委会集体所有，预计项目年化收益率约13.67%，约41万元，带动效益年化40万元以上。其中：①群众直接收益30.6万元。苗木培育基地解决3人稳定就业，年人均务工收入1.2万元，群众闲置资产收入3万元，参与生产经营分红6万元/年。农产品中转站解决5人稳定就业务工收入1.2万元/年。农文旅融合体验馆解决5人以上稳定就业，务工收入2.4万元/年。②壮大村集体经济10.5万元。苗木培育基地村集体闲置土地财产性收入0.5万元，合作社为基地服务收入1万元，农文旅融合体验馆出租收入4万元，乡村集散市场租赁收入3万元，农特产品中转站租赁收入2万元。带动周边农特产品、文创商品等业态发展，带动生产经营性效益40万元以上。项目受益群众722户2713人，带动辖区内脱贫户、监测户64户263人（脱贫户63户261人、监测户1户2人）户均增收约0.47万元，为村集体增收10.5万元。该项目采取“党支部+合作社+企业+群众”的利益联结机制和村集体股份合作机制，“党支部+合作社”盘活资产资源；群众资产入股和就近务工参与运营；运营主体提供产、供、销服务和市场稳控。带动当地民宿、餐饮、农特产品、文创商品等业态40万元以上。</t>
  </si>
  <si>
    <t>师宗县大同街道大同社区脱水蔬菜项目</t>
  </si>
  <si>
    <t>大同街道大同社区</t>
  </si>
  <si>
    <t>建设钢屋架蔬菜加工车间3栋，2800 ㎡ （标准化车间h型钢，长60m，宽42m，高8m）,项目建成后年加工脱水蔬菜4万吨，预计每个项目村每年可获 得村级集体经济收益4.9万元。</t>
  </si>
  <si>
    <t xml:space="preserve">项目建成后产权归大同社区村集体所有，预计项目年化收益率为10%，即56万元，可带动辖区内脱贫户、监测户351户1408人（其中脱贫户319户、监测户32户），每村村集体增加收入7万元以上。另外项目能提供就业岗位60余个，群众人均务工收入增加0.5万元/年,另外通过鼓励引导，辐射带动该片区3个村委会、8个自然村451户2127人增收。项目建成后，可有效解决该片区产业发展滞后的问题，带动周边群众，特别是吸纳脱贫劳动力，同时带动、撬动社会资本。促进全乡经济社会发展。受益村（社区）为：丹凤街道文贞社区、通源社区，龙庆乡束米甸村、黑尔村、阿那黑村、庄科村，五龙乡脚家箐村，高良乡便料村，共计8个村（社区）。                                                 </t>
  </si>
  <si>
    <t>大同街道办事处</t>
  </si>
  <si>
    <t>中共师宗县委组织部</t>
  </si>
  <si>
    <t>新增项目</t>
  </si>
  <si>
    <t>根据师政复 [2023]110 号《师宗县人民政府关于 2023 年第 批中央财政衔接推进乡村振兴补助资金村集体经济建设项目变更的批复》，删除原项目“龙庆乡豆温村灵芝种植及菌种生产项目”，调整资金560万元至该项目，项目为新增项目，增加金额560万元。</t>
  </si>
  <si>
    <t>畜牧生产</t>
  </si>
  <si>
    <t>师宗县肉牛生产基地建设</t>
  </si>
  <si>
    <t>漾月、葵山、竹基、丹凤</t>
  </si>
  <si>
    <t>牛舍改造3500㎡，全株青贮玉米种植1000亩，建设青贮窖4000；m³，建设堆粪场840㎡。</t>
  </si>
  <si>
    <t>项目建成后，增加肉牛存栏500头，出栏肉牛200头以上，规范肉牛养殖场粪污利用，带动全县肉牛生产发展。</t>
  </si>
  <si>
    <t>林业改革发展</t>
  </si>
  <si>
    <t>师宗县五洛河林场2023年特色经济林基地建设</t>
  </si>
  <si>
    <t>五洛河林场普槽河林区</t>
  </si>
  <si>
    <t>种植大厂茶120亩35520株、香椿抚育150亩、预算投资63万元；硬化林区道路1.0㎞（3.5m宽，0.2m厚）预算投资36万元。</t>
  </si>
  <si>
    <t>项目建成后产权归五洛河林场集体所有，预计项目年化收益率为5%，即5万元，可带动辖区内脱贫户、监测户33户60人（其中脱贫户31户、监测户2户）户均增加收入1000元以上，村集体增加收入1万元以上。项目建成后将极大改善林区生产生活条件，辐射带动地方大厂茶产业发展，直接增加地方务工收入50万元以上。示范引领，带动农户发展茶树、香椿种植，香椿基地抚育管理，年增加60人务工收入50余万元。</t>
  </si>
  <si>
    <t>师宗县国有五洛河林场</t>
  </si>
  <si>
    <t>师宗县林业和草原局</t>
  </si>
  <si>
    <t>师宗县2023年中央财政造林补助项目</t>
  </si>
  <si>
    <t>高良乡、五龙乡、南盘江林业局、五洛河林场（22个村委会、营林区）</t>
  </si>
  <si>
    <t>新建人工造林3000亩（杉木1650.4亩、桉树1337.9亩、板栗11.5亩）</t>
  </si>
  <si>
    <t>项目建成后，可新增森林面积3000亩，带动师宗县林业产业的发展具有重要的促进作用，三年后保存率达85%以上，良种使用率达70%以上。</t>
  </si>
  <si>
    <t>农村综合改革</t>
  </si>
  <si>
    <t>五</t>
  </si>
  <si>
    <t>乡村旅游</t>
  </si>
  <si>
    <t>五龙乡狗街村乡村旅游提升项目</t>
  </si>
  <si>
    <t>五龙乡狗街村</t>
  </si>
  <si>
    <t>一是农家乐改造提升300㎡，投资3万元。二是提升旅游接待配套设施，投资7万元</t>
  </si>
  <si>
    <t xml:space="preserve"> 项目建成后，预计项目年化收益率为20%，即2万元，可带动辖区内脱贫户、监测户5户21人（其中脱贫户5户、监测户0户）户均增加收入4000元以上，村集体增加收入2万元以上。可有效解决产业发展滞后的问题，为进一步巩固拓展脱贫攻坚成果、优化产业结构、形成产业规模促进竞争。辐射带动该片区3个自然村20人创业增收。</t>
  </si>
  <si>
    <t>大同街道牛宿村委会下宜卡文化旅游产业项目</t>
  </si>
  <si>
    <t>大同街道牛宿村委会</t>
  </si>
  <si>
    <t>1.计划投资45万元，建设山货下山初加工基地，依托宜卡村闲置农房加以改造，建设山货初加工基地约150㎡；2.计划投资140万，建设坚果（核桃、板栗、松子等）晾晒场、烘烤基地、分拣中心、预包装场所、农产品品鉴中心；3.计划投资30万元，依托宜卡村闲置农房改造山货下山线上线下销售中心约250㎡；4.计划投资约15万元，建设农耕研学基地，利用村庄内闲置土地、宅前屋后的边角地块等，用石头搭砌小菜园、小果园，让外来游客充分体验农耕文化；5.计划投资70万元建设林产品（食用菌、木耳、树花、猕猴桃等）加工基地约90㎡，计划投资20万元购置林产品加工机器设备。</t>
  </si>
  <si>
    <t>项目建成后产权归大同街道牛宿村委会集体所有，预计项目年化收益率为10%，即30万元，可带动片区内脱贫户及三类监测对象32户135人（其中三类监测户3户、9人）户均年增加收入2000元以上，村集体以资产作价入股年增加收入5万元以上，另外项目能提供就业岗位20余个，群众人均务工收入增加1万元/年。同时，通过鼓励引导，辐射带动该片区95户群众发展山货收集、加工、销售及文旅服务产业实现增收致富。通过项目的实施，可有效推动该片区依托优良的自然生态资源禀赋发展农文旅融合产业，带动周边群众走出一条由“卖苦力”向“卖特产”“卖体验”“卖服务”转变的产业引领乡村振兴新路径。</t>
  </si>
  <si>
    <t>师宗县白午厦宜居宜业和美乡村示范点产业建设项目</t>
  </si>
  <si>
    <t>丹凤街道海宴社区</t>
  </si>
  <si>
    <t>1、新建莲荷特色农产品购物一条街1处，总占地面积980㎡，其中道路165㎡，台阶18㎡，计划投资200万元；2、利用现村落50余亩坑塘水面打造6处农产品加工车间，采用钢结构形式，每个加工车间80㎡，计划投资,100万元</t>
  </si>
  <si>
    <t>项目建成后产权归丹凤街道集体所有，预计项目年化收益率为5%，即110万元，可带动辖区内脱贫户、监测户115户559人（其中脱贫户109户、监测户6户）户均增加收入1600元以上，村集体增加收入5万元以上。通过项目的实施，可有效巩固拓展脱贫攻坚成果、调整农业产业结构、提升优化村落品质形象项目实施后，该片区将形成一、二、三产业联合，极大限度地解决白午厦村及周边村庄剩余劳动力问题，为村民每年增收1000元以上。</t>
  </si>
  <si>
    <t>师宗县白午厦宜居宜业和美乡村示范点基础设施建设项目</t>
  </si>
  <si>
    <t>基础设施建设</t>
  </si>
  <si>
    <t>1、新建景区停车场1处，停车位88个，沥青路面1201㎡、绿化面积211㎡，计划投资120万元，2、新建儿童游乐区一处，总面积424㎡，计划投资60万元。3、白午厦村人居环境提升改造，新建1600m污水收集管网、新建130m³污水收集池1座、新建提升泵站1座、村庄墙面加固粉刷1850㎡、新增道路照明设施20套，计划投资120万元。</t>
  </si>
  <si>
    <t>竹基镇响水瀑布精品农文旅综合体项目</t>
  </si>
  <si>
    <t>竹基镇抵鲁村委会</t>
  </si>
  <si>
    <t>景区沥青主干道长456米，平均宽5.5米，共2508平方米，投资概算38万元；景区游道长900米，宽1.2米，共1080平方米，投资概算20万元；仿木栈道长225米，宽1.2米，投资概算27万元；观看瀑布平台7个，投资概算35万元；以上合计120万元。游客接待营地，露营帐篷田园风光，野营烧烤区域共1650平方米投资180万。共计300万元。</t>
  </si>
  <si>
    <t>项目建成后产权归竹基镇集体所有，预计项目年化收益率为5%，即15万元，可带动辖区内农户170户797人（其中脱贫户27户109人）户均增加700元以上，村集体收入增加3万元。项目通过土地流转、股份合作、代耕代种、土地托管等方式促进农业适度规模经营，优化农业生产经营体系，增加经济效益。通过合作社的方式进行分红。</t>
  </si>
  <si>
    <t>竹基镇人民政府</t>
  </si>
  <si>
    <t>根据《曲靖市财政局关于下达2023年省级财政衔接推进乡村振兴补助资金正向激励调整资金的通知》(曲财农〔2023〕123号)，新增该项目。</t>
  </si>
  <si>
    <t>六</t>
  </si>
  <si>
    <t>水利发展</t>
  </si>
  <si>
    <t>师宗县山洪灾害防治非工程措施维修养护</t>
  </si>
  <si>
    <t>否</t>
  </si>
  <si>
    <t>28个雨量站基础设施及预警系统维护，更换4套自动雨量监测站的RTU监测设备、实施1个自动雨量监测站供电设备维护、28个自动雨量监测站（设备监测型号：DIT-RTU-80)基础设施维护。</t>
  </si>
  <si>
    <t>项目建成后，通过对28个自动雨量监测站基础设施维护及山洪灾害预警系统维护，保障28个雨量监测站能及时采集水雨情信息，使山洪灾害预警系统能及时监测水雨情并发布预警信息，有效保障全县100个山洪灾害危险区5.79万余人生命财产安全。</t>
  </si>
  <si>
    <t>师宗县水务局</t>
  </si>
  <si>
    <t>师宗县山洪灾害防治</t>
  </si>
  <si>
    <t>在划定的危险区白龙潭村、河台子村新建自动雨量站2个（内含监测设备（型号：DIT-RTU-80），在划定的危险区小圭车、段家桥村、淑足村、拖落村、南岩三级电站、下砂锅寨、县联社、得勒村、沟底下村、稗子沟、中浅甲村、下鸭子塘、亨召村新建简易雨量站13个。</t>
  </si>
  <si>
    <t>项目建成后，使监测预警系统在危险区全域覆盖，山洪灾害预警系统能及时监测水雨情并发布预警信息，有效保障5个乡（镇、街道）13个山洪灾害危险区共4300余人生命财产安全。</t>
  </si>
  <si>
    <t>师宗县农业水价综合改革项目</t>
  </si>
  <si>
    <t>东风水库</t>
  </si>
  <si>
    <t>本农业水价综合改革项目计划在灌区主要干、支渠进行用水自动化在线监控计量，再上传到数据到管理部门，实现灌区灌溉用水在线管理。主要建设内容为：新建标准断面15处（根据实际情况实施规范整齐的一个断面，规格不等），雷达流量计8处（MTK-4G数据采集仪：发射频率24GHz、波束宽度水平/垂直方向10°），一体化水位计7处（波特率38400、485通讯），平板钢闸门设立15处（1.0m*1.0m、0.5m*1.0m、0.8m*1.0m等规格）。</t>
  </si>
  <si>
    <t>项目建成后，将依托灌区信息采集与处理系统，实现用水总量及定额管理的数据化，本地灌溉水利用系数将从之前的0.5，提高到0.75，灌溉毛用水量将从890.38万m³降至750.55万m³，年节约用水139.83万m³，同时也将根据其数据分析，更加科学的进行水资源利用调配，使其到最后，社会以及民众对于水资源的合理利用以及节约用水观念将会更好的巩固，灌区的农业生产收益也将获得明显的增长。受益农村人口1.5万人。</t>
  </si>
  <si>
    <t>师宗县取用水在线计量设施建设</t>
  </si>
  <si>
    <t>全县范围</t>
  </si>
  <si>
    <t>补建2022年度、新建2023年度取用水在线计量设施（根据各取水口类型安装超声波流量计、电磁流量计、水位计各类型计量设施及在线传输设备），完成年度建设任务和要求。（全县需安装在线计量设施情况：1.云南天高镍业有限公司、竹基镇水厂、龙庆乡水厂等非农规模以上取水口19个；2.中小型灌区小（一）型水库6个。）</t>
  </si>
  <si>
    <t>通过项目的实施，按市级水务部门水资源管理考核内容及年度取用水在线计量设施安装覆盖要求，使全县取用水在线计量覆盖率达24%，计量设施的覆盖，有效减少水资源的浪费，预计节约用水35000m³/年。</t>
  </si>
  <si>
    <t>师宗县小型水库维修养护</t>
  </si>
  <si>
    <t>师宗县漾月、丹凤、大同、彩云、葵山、雄壁、竹基</t>
  </si>
  <si>
    <t>闸门更换1道(1.0m*1.5m)、启闭设施维修23座、安装水位观测设施3套、内外坝坡整修、坝坡除草11500㎡，防汛道路硬化700m。</t>
  </si>
  <si>
    <t>2023年5月底</t>
  </si>
  <si>
    <t>通过项目实施，有效保障23座小型水库安全运行，充分发挥水库效益。恢复灌溉面积8540亩，惠及农户2.3万户约9.8万人。</t>
  </si>
  <si>
    <t>云南省多依河师宗段治理工程</t>
  </si>
  <si>
    <t>师宗县五龙乡曲祖村委会</t>
  </si>
  <si>
    <t>本次治理段起点位于曲祖村委会砂锅寨村，终点位于曲祖村委会腊古村，多依河师宗段治理河长 6.87km（包含已治理段 2.37km），干流左岸堤线长 6.96km，左岸堤防治理长度 2.13km，治理率 30.60%；干流右岸堤线长 6.93km，右岸堤防治理长度 2.92km，治理率 42.14%。 治理段左右岸根据现状布置排涝管共计 5 处，左岸 1 座，右岸 4 座；其中 5 个排涝口出口设拍门。河堤沿线每隔 500～1000m 设置一道亲水平台，左岸共布置 1 座，右岸共布置 4 座，一共布置 5 座。对局部河段河岸有民房采用M7.5浆砌石防洪墙,斜坡式土堤2年一遇洪水位以下采用格宾石笼护脚，护脚高为0.80m，护脚顶至设计堤顶高程采用干砌块石护坡，护坡坡比为1:1.5，护坡下设土工布(300g/m2)进行反滤;直墙式堤(采用M7.5 浆砌石防洪墙)顶宽0.5m，迎水坡比1:0.3，背坡比1:0；M7.5 浆砌石护坡，护坡坡比为1:1，护坡厚0.4m,河道过水断面由4.18m-20.33m。土方开挖46773m3、混凝土8054.3m3、格宾网9919m3、土工布53149m2、干砌块石护坡18826m3。</t>
  </si>
  <si>
    <t>通过河道治理，保护两岸农田及村庄，保护耕地面积1000亩，保护人口 1200 人。根据《防洪标准》GB50201-2014 和《堤防工程设计规范》GB50286-2013，本次治理河段防洪标准为10年一遇。</t>
  </si>
  <si>
    <t>师宗县2023年农村饮水安全工程维修养护工程</t>
  </si>
  <si>
    <t>对全县各乡镇街道农村饮水安全工程开展维修养护工作，维修农村饮水工程74处，维修更换水泵10台，水池防渗处理5座，开挖土石方2000m³，安装各型管道30km，浇筑混凝土150m³，架设输电线路2km。</t>
  </si>
  <si>
    <t>通过对10个乡（镇、街道）存在问题的农村饮水安全工程开展维修养护工作，切实保障农户3.2万户约12.4万人及9000余头牲畜饮水安全。</t>
  </si>
  <si>
    <t>竹基镇本寨村委会尖山老寨人畜饮水工程</t>
  </si>
  <si>
    <t>本寨村委会尖山老寨</t>
  </si>
  <si>
    <t>坝塘库盆清淤10728m³,；土工布库盆防渗5942㎡；库盆红黏土回填3043m³；底涵改造1项；C25钢筋混凝土挡墙850.5m³；道路土方回填1620m³；坝顶护栏安装340m；排水沟开挖及清淤200m。</t>
  </si>
  <si>
    <t>通过项目的实施，有效改善全村47户206人生产生活用水，解决300余头牲畜饮水问题，有效改善灌溉面积100余亩。有效带动800余人次临时务工，增加收入16余万元，其中：涉及脱贫不稳定户8户49人。</t>
  </si>
  <si>
    <t>子午河纳纳左至七排段河道治理工程</t>
  </si>
  <si>
    <t>竹基镇七排村委会</t>
  </si>
  <si>
    <t>采用格宾石笼生态治理方式，治理两岸堤防长5.48㎞，计划投资100万元。</t>
  </si>
  <si>
    <t>通过项目实施，覆盖受益人口2154户9220人，其中：脱贫户和监测对象户213户766人。能有扎实有效巩固拓展脱贫攻坚成果同乡村振兴有效衔接。</t>
  </si>
  <si>
    <t>设里河高良乡集镇河道治理工程</t>
  </si>
  <si>
    <t>高良乡设里村委会</t>
  </si>
  <si>
    <t>采用格宾石笼生态治理方式，治理两岸堤防长6.06㎞，计划投资100万元。</t>
  </si>
  <si>
    <t>通过项目实施，覆盖受益人口1150户4850人，其中：脱贫户和监测对象户314户1220人。能有扎实有效巩固拓展脱贫攻坚成果同乡村振兴有效衔接。</t>
  </si>
  <si>
    <t>黑尔村委会小平寨安全饮水项目</t>
  </si>
  <si>
    <t>龙庆乡黑尔村委会</t>
  </si>
  <si>
    <t>龙庆乡黑尔村委会小平寨安全饮水工程新建50m³水池一个，计划投资5万元、村内道路建设1条240米长、3米宽、30厘米厚。计划投资10万元.</t>
  </si>
  <si>
    <t>通过项目实施，覆盖受益人口102户472人，其中：脱贫户和监测对象户28户98人。能有扎实有效巩固拓展脱贫攻坚成果同乡村振兴有效衔接。</t>
  </si>
  <si>
    <t>漾月街道法雨社区中法雨村人畜饮水提升工程</t>
  </si>
  <si>
    <t>漾月街道法雨社区中法雨村</t>
  </si>
  <si>
    <t>1、水源点处理2个、估算2.8万元；2、PE32#管道2500米含安装费用、估算6.8万元；3、闸阀10个、估算0.4万元。</t>
  </si>
  <si>
    <t>项目建成后产权归漾月街道集体所有，通过项目实施，覆盖受益人口426户1884人，其中：脱贫户和监测对象户53户207人。能有效解决脱贫劳动力稳定就业和持续稳定增收，扎实有效巩固拓展脱贫攻坚成果同乡村振兴有效衔接。</t>
  </si>
  <si>
    <t>漾月街道办事处</t>
  </si>
  <si>
    <t>师宗县乡村振兴局</t>
  </si>
  <si>
    <t>七</t>
  </si>
  <si>
    <t>农田建设</t>
  </si>
  <si>
    <t xml:space="preserve">2023年曲靖市师宗县龙庆乡笼杂片区高标准农田建设项目
</t>
  </si>
  <si>
    <t>师宗县龙庆乡笼杂村、杜吉村委会</t>
  </si>
  <si>
    <t xml:space="preserve">建设高标准农田0.82万亩，新建25m³蓄水池158座。新建排水沟13条总长13369米（断面尺寸0.4×0.3m）。新建田间机耕路15条长16304.65.00m，路面宽4m。新建涵27座。施用配方肥5000亩，需肥料200t(40kg/亩)；商品有机肥2000亩，需肥料400t（200kg/亩），补助170元/亩；种植绿肥1500亩，需种子4.5t(3kg/亩)，采集并化验土样20个。
</t>
  </si>
  <si>
    <t>产出指标（数量指标：新增高标准农田建设面积0.82万亩，质量指标：项目验收合格率≥95%，耕地质量：逐步提升，时效指标：任务完成及时性1-2年），效益指标（粮食综合生产能力：明显提升，资金使用重大违规违纪问题：无；丘陵区田间道路通达度≥90%，可持续影响指标：水资源利用率逐步提升），满意度指标（耕地地力保护补贴政策满意≥95%，受益群众满意率≥90%）</t>
  </si>
  <si>
    <t>根据曲财农〔2023〕127号)文件下达师宗县省级农田建设资金608万元，故该项目增加建设高标准农田0.14万亩，新建排水沟2条总长3627米（断面尺寸0.4×0.3m）。新建田间机耕路2条长4587m，路面宽4m。新建涵5座。增加资金233万元。</t>
  </si>
  <si>
    <t xml:space="preserve">2023年曲靖市师宗县葵山镇峰龙潭片区高标准农田建设项目
</t>
  </si>
  <si>
    <t>师宗县葵山镇峰龙潭村委会</t>
  </si>
  <si>
    <t>建设高标准农田0.57万亩，新建泵站1座，100m³蓄水池1座，50m³蓄水池5座，输水干管4条5455.00m，灌溉支管21条15492.00m，新建排水沟12条总长8047m（净空断面尺寸0.4m×0.3m），涵管15座。新建田间机耕路12条长8047m，路面净宽4m，新建高标准农田建设效果评价调查点7个，采集并化验土样14个，施用配方肥3000亩；增施复合微生物肥1000亩；增施商品有机肥2000亩；种植绿肥1000亩。</t>
  </si>
  <si>
    <t>产出指标（数量指标：新增高标准农田建设面积0.57万亩，质量指标：项目验收合格率≥95%，耕地质量：逐步提升，时效指标：任务完成及时性1-2年），效益指标（粮食综合生产能力：明显提升，资金使用重大违规违纪问题：无；丘陵区田间道路通达度≥90%，可持续影响指标：水资源利用率逐步提升），满意度指标（耕地地力保护补贴政策满意≥95%，受益群众满意率≥90%）</t>
  </si>
  <si>
    <t>根据曲财农〔2023〕127号)文件下达师宗县省级农田建设资金608万元，故该项目增加建设高标准农田0.1万亩，新建排水沟2条总长2183m（净空断面尺寸0.4m×0.3m）。新建田间机耕路2条长2183m，路面净宽4m，增加资金158万元。</t>
  </si>
  <si>
    <t xml:space="preserve">2023年曲靖市师宗县丹凤街道海晏片区高标准农田建设项目
</t>
  </si>
  <si>
    <t>师宗县丹凤街道海晏社区</t>
  </si>
  <si>
    <t>建设高标准农田0.25万亩，新建泵站2座，变压器3台/套，100m³蓄水池4座，水肥一体化（首部系统）4套，输水干管5100m，灌溉支管4200m，新建排水沟1670m，涵管15座。新建田间机耕路1670m，路面净宽4m，新建高标准农田建设效果评价调查点3个，采集并化验土样6个，施用配方肥2000亩；增施复合微生物肥100亩。</t>
  </si>
  <si>
    <t>产出指标（数量指标：新增高标准农田建设面积0.25万亩，质量指标：项目验收合格率≥95%，耕地质量：逐步提升，时效指标：任务完成及时性1-2年），效益指标（粮食综合生产能力：明显提升，资金使用重大违规违纪问题：无；丘陵区田间道路通达度≥90%，可持续影响指标：水资源利用率逐步提升），满意度指标（耕地地力保护补贴政策满意≥95%，受益群众满意率≥91%）</t>
  </si>
  <si>
    <t>根据曲财农〔2023〕127号)文件下达师宗县省级农田建设资金608万元，故该项目增加建设高标准农田0.04万亩，输水干管100m，灌溉支管3500m，新建排水沟800m。新建田间机耕路800m，路面净宽4m。增加资金94万元。</t>
  </si>
  <si>
    <t xml:space="preserve">2023年曲靖市师宗县葵山镇山乌戈片区高标准农田建设改造提升项目
</t>
  </si>
  <si>
    <t>师宗县葵山镇山乌戈、黎家坝村委会</t>
  </si>
  <si>
    <t>建设高标准农田0.63万亩，新建排水沟11条总长5202m（净空断面尺寸0.4m×0.3m），涵管25座。新建田间机耕路13条长6818m，路面净宽4m，新建高标准农田建设效果评价调查点7个，采集并化验土样14个，施用配方肥3000亩；增施复合微生物肥1000亩；增施商品有机肥2000亩；种植绿肥1000亩。</t>
  </si>
  <si>
    <t>产出指标（数量指标：改造提升高标准农田建设面积0.63万亩，质量指标：项目验收合格率≥95%，耕地质量：逐步提升，时效指标：任务完成及时性1-2年），效益指标（粮食综合生产能力：明显提升，资金使用重大违规违纪问题：无；丘陵区田间道路通达度≥90%，可持续影响指标：水资源利用率逐步提升），满意度指标（耕地地力保护补贴政策满意≥95%，受益群众满意率≥92%）</t>
  </si>
  <si>
    <t>根据曲财农〔2023〕127号)文件下达师宗县省级农田建设资金608万元，故该项目增加建设高标准农田0.1万亩，新建排水沟2条总长1636m（净空断面尺寸0.4m×0.3m）。新建田间机耕路2条长1832m，路面净宽4m。增加资金123万元。</t>
  </si>
  <si>
    <t>八</t>
  </si>
  <si>
    <t>林业草原生态保护恢复</t>
  </si>
  <si>
    <t>师宗县2023年草原生态修复治理项目</t>
  </si>
  <si>
    <t>五龙乡曲祖村委会</t>
  </si>
  <si>
    <t>改良轻度退化草地3000亩，补播种草1380亩。主要用于草种采购1380㎏（白三叶276㎏，鸭茅552㎏，多年生黑麦草552㎏）；肥料采购90吨；整地费及生态修复监测等支出。</t>
  </si>
  <si>
    <t>项目建成后，2023年盛草期草原植被盖度达到80%以上，鲜草产量比原产量有所增加，固土保水能力增强。项目实施带动贫困地区325户1300余增加务工收入（其中脱贫户29户122人）。</t>
  </si>
  <si>
    <t>九</t>
  </si>
  <si>
    <t>农村环境整治</t>
  </si>
  <si>
    <t>全县乡村保洁员劳务报酬</t>
  </si>
  <si>
    <t>解决全县1721名乡村保洁员劳务报酬，每人平均每月800元。发放对象为：脱贫户、三类监测对象。</t>
  </si>
  <si>
    <t>通过项目实施，使115个行政村815个村民小组村内村庄环境卫生得到进一步改善，群众生产生活水平明显提高，村民人居环境得到大力改善、提升，村民满意度明显提高。覆盖受益人口11.38万户37.54万人.具体享受对象为：师宗县辖区内所有脱贫户和三类监测对象共计1721户1721人，户均增加收入9600元/年。</t>
  </si>
  <si>
    <t>师宗县各乡、镇（街道）人民政府</t>
  </si>
  <si>
    <t>减少金额</t>
  </si>
  <si>
    <t>根据师政复 [2023]128 号《师宗县人民政府关于 2023 年第二批中央、省级财政衔接推进乡村振兴补助资金项目结余资金变更的批复》调减资金435.48万元，用于脱贫劳动力跨省稳定就业（务工）一次性交通补助。</t>
  </si>
  <si>
    <t>师宗县农村环境整治项目</t>
  </si>
  <si>
    <t>全面解决农村生活垃圾治理、农村生活污水处理、农村村容村貌提升等问题，彻底解决农村中“脏、乱、差 ”现象，倾力打造产业兴旺、生态宜居、乡风文明、生活富裕的美丽乡村。涉及全县115个行政村815个村小组。</t>
  </si>
  <si>
    <t>通过项目的实施，有效解决了115个行政村815个村小组垃圾处理、污水治理、村庄绿化等突出问题，农村道路环境卫生脏乱差的现象，实现城乡环卫设施100%覆盖，全县集镇污水处理设施覆盖率达90%。使村民人居环境得到大力改善、提升，最终实现美丽乡村建设目标。受益人数约37.54万人。100%增加居民幸福指数。</t>
  </si>
  <si>
    <t>十</t>
  </si>
  <si>
    <t>农村道路建设</t>
  </si>
  <si>
    <t>师宗县彩云镇红土村委会2023年以工代赈工程</t>
  </si>
  <si>
    <t>师宗县彩云镇红土村委会</t>
  </si>
  <si>
    <t>烤烟基地道路硬化总长8.8㎞，硬化村庄内道路39段，涉及大红土、小红土、宜乐、启发、张家寨、小紫微、老紫微、长房子、凹子、环大石洞村10个村小组道路硬化。</t>
  </si>
  <si>
    <t>项目建成后，村庄基础设施服务功能进一步完善，村庄环境卫生进一步改善，群众生产生活水平明显提高。覆盖受益人口524户2210人，其中：脱贫户和监测对象户128户512人。10000余亩烤烟基地的基础设施更加完善，行村庄道路硬化可完善彩云镇本次项目涉及的村小组的道路基础设施，提升农村基础设施和基本公共服务水平，助力村小组实现治理有效、生态宜居的目标；项目将为实施范围内农业发展奠定基础，可推动乡村农业产业兴旺。综上所述，项目实施可促进低收入群体实现富裕、美丽宜居村庄建设、农业产业兴旺，是巩固拓展脱贫攻坚成果和全面推进乡村振兴有效衔接得需要。本项目发放劳务报酬为120.00万元，占以工代赈项目补助资金的30%，预计带动当地群众务工人员数160余人，为防止发生规模性返贫奠定坚实基础。</t>
  </si>
  <si>
    <t>彩云镇人民政府</t>
  </si>
  <si>
    <t>五龙乡花桂村委会易地搬迁点产业路建设项目</t>
  </si>
  <si>
    <t>五龙乡花桂村委会</t>
  </si>
  <si>
    <t>花桂村委会有470户1851人，其中易地搬迁户123户515人。脱贫攻坚期间，已带动搬迁群众发展杉木产业2700亩，沃柑种植1000亩，板栗种植2700亩，柠檬种植1000亩，产业发展已初见成效。但由于井场至沿江公路段未通公路，给群众出行、交流及后续的产业发展和增收致富带来很大困难，为有效巩固脱贫成效，落实易地搬迁户后续帮扶措施，帮助农户解决实际问题，拟修建一条井场至沿江公路的机耕路，全长1.9㎞，开挖路面宽5.5m，硬化路面3.5m，挡土墙200m³。</t>
  </si>
  <si>
    <t>通过项目实施，覆盖受益人口470户1815人，其中：脱贫户和监测对象户123户515人。能有效解决脱贫劳动力稳定就业和持续稳定增收，扎实有效巩固拓展脱贫攻坚成果同乡村振兴有效衔接。</t>
  </si>
  <si>
    <t>五龙乡脚家箐村内道路硬化项目</t>
  </si>
  <si>
    <t>五龙乡脚家箐村</t>
  </si>
  <si>
    <t>脚家箐村委会老寨村小组硬化村内道路1条，C25标准，长530m，厚0.2m，面积2000㎡。</t>
  </si>
  <si>
    <t>项目建成后产权归五龙乡集体所有，通过项目实施，覆盖受益人口327户1453人，其中：脱贫户和监测对象户48户172人。能有效解决脱贫劳动力稳定就业和持续稳定增收，扎实有效巩固拓展脱贫攻坚成果同乡村振兴有效衔接。</t>
  </si>
  <si>
    <t>十一</t>
  </si>
  <si>
    <t>农村危房改造</t>
  </si>
  <si>
    <t>师宗县农房抗震改造项目</t>
  </si>
  <si>
    <t>对全县农村不达标危房进行房屋抗震改造131户，每户补助约1.2万元，预计投入157.5万元</t>
  </si>
  <si>
    <t>1.2万元/户</t>
  </si>
  <si>
    <t>通过项目实施，解决不达抗震设防标准农村住房131户</t>
  </si>
  <si>
    <t>师宗县住房和城乡建设局</t>
  </si>
  <si>
    <t>根据曲财社〔2023〕184号调减农村危房改造资金指标442.5万元。</t>
  </si>
  <si>
    <t>十二</t>
  </si>
  <si>
    <t>农业资源及生态保护</t>
  </si>
  <si>
    <t>十三</t>
  </si>
  <si>
    <t>其他</t>
  </si>
  <si>
    <t>扶贫小额信贷贷款贴息补助</t>
  </si>
  <si>
    <t>扶贫小额信贷贷款贴息，贷款规模4200万元</t>
  </si>
  <si>
    <t>项目建成后预计项目年化收益率为5%，即10万元，可带动辖区内脱贫户、监测户500户（其中脱贫户415户、监测户85户）户均增加收入3000元以上。贷款贴息200万元，受益脱贫户2436人。</t>
  </si>
  <si>
    <t>根据师政复 [2023]128号《师宗县人民政府关于 2023 年第二批中央、省级财政衔接推进乡村振兴补助资金项目结余资金变更的批复》调减资金100.112万元，用于脱贫劳动力跨省稳定就业（务工）一次性交通补助。</t>
  </si>
  <si>
    <t>脱贫劳动力外出务工一次性交通补助</t>
  </si>
  <si>
    <t>脱贫劳动力跨省稳定就业（务工）三个月及以上，按每人1000元的标准给予一次性交通补助，鼓励激发脱贫劳动力异地转移就业，共计4000人。</t>
  </si>
  <si>
    <t>通过项目实施，覆盖受益人口2650户4000人，其中：脱贫户和监测对象户2650户4000人。能有效解决脱贫劳动力稳定就业和持续稳定增收，扎实有效巩固拓展脱贫攻坚成果同乡村振兴有效衔接。</t>
  </si>
  <si>
    <t>师宗县人力资源和社会保障局</t>
  </si>
  <si>
    <t>1、根据《曲靖市财政局关于下达2023年省级财政衔接推进乡村振兴补助资金正向激励调整资金的通知》(曲财农〔2023〕123号)下达我县衔接资金530万元，该项目新增建档立卡贫困户省外务工交通补贴2000人，每人每年1000元。增加资金200万元。
2、根据师政复 [2023]128 号《师宗县人民政府关于 2023 年第二批中央、省级财政衔接推进乡村振兴补助资金项目结余资金变更的批复》增加资金535.592万元。</t>
  </si>
  <si>
    <t>雨露计划</t>
  </si>
  <si>
    <t>全县农村建档立卡脱贫户子女接受中、高等职业教育在校学习，并在教育部、人力资源和社会保障部的中、高等职业教育学籍管理系统注册正式学籍的学生1800人。补助等次分为三个等级，5000元、4000元、3000元。</t>
  </si>
  <si>
    <t>项目建成后受益建档立卡贫困户1677户1800人，其中：脱贫户和监测对象户1677户1800人。12月底确保100/%兑付完成，共解决农村建档立卡脱贫户1677户1800名学生在中、高等职业教育就学困难问题。</t>
  </si>
  <si>
    <t>师宗县教育体育局</t>
  </si>
  <si>
    <t>脱贫人口职业技能培训期间生活补助项目</t>
  </si>
  <si>
    <t>组织脱贫户和监测对象2000人参加职业技能培训，培训期间按照每人每天60元的标准给予生活补助，每人每天20元标准给予交通补助。</t>
  </si>
  <si>
    <t>通过项目实施，覆盖受益人口2000户5630人，其中：脱贫户和监测对象户2000户5630人。能有效解决脱贫劳动力稳定就业和持续稳定增收，扎实有效巩固拓展脱贫攻坚成果同乡村振兴有效衔接。</t>
  </si>
  <si>
    <t>比亚迪公司技能培训项目</t>
  </si>
  <si>
    <t>一是计划引导输送脱贫户和三类监测对象80人到深圳市龙岗区风向标职业技术学校技工培训（职业技能培训包括技术类岗位培训和操作类岗位培训。技术类岗位培训按每课时 45 元的标准给予补助总课时不超过 160 课时: 操作类岗位培训按每课时 30 元的标准给予补助，总课时不超过 80 课时。培训期间，每人每天补助伙食费 60 元，住宿费 40 元。)。二是培训合格后到比亚迪公司就业。</t>
  </si>
  <si>
    <t>通过项目实施，覆盖受益人口80户260人，其中：脱贫户和监测对象户80户260人。能有效解决脱贫劳动力稳定就业和持续稳定增收，扎实有效巩固拓展脱贫攻坚成果同乡村振兴有效衔接。</t>
  </si>
  <si>
    <t>师宗县村庄规划补助项目</t>
  </si>
  <si>
    <t>全县10个乡（镇、街道）乡村振兴、绿美村庄、人居环境整治重点40个行政村306个自然村村庄规划编制</t>
  </si>
  <si>
    <t>通过40个行政村306个自然村村庄规划编制实施，覆盖受益人34127户、145250人，其中脱贫户数5715户、23870人，监测户数434户、1667人。为乡村建设管理提供法律依据，能科学确定村镇建设的发展方向和规模，合理组织村镇各建设项目的用地与布局，妥善安排建设项目的进程，以便科学地、有计划地进行农村现代化建设，助推乡村振兴；能有效解决村镇发展存在的实际问题，落实农民意愿，确保新农村建设符合村镇的实际发展需求；能更好地保护耕地资源、生态资源、历史文化资源等，有效减少违法行为，引领乡村健康发展。</t>
  </si>
  <si>
    <t>师宗县自然资源局</t>
  </si>
  <si>
    <t>乡镇振兴示范点规划设计费用、项目招投标前期相关费用</t>
  </si>
  <si>
    <t>乡镇振兴示范点规划设计费、项目招投标前期相关费用、项目勘验设计审计监理等与项目管理发生的相关费用</t>
  </si>
  <si>
    <t>确保5个规划方案顺利完成，确保2023年5个示范点建设顺利完成，确保项目设计、招投标、实施、监督、检查验收、审计、监理等工作的顺利推进，确保2023年33个项目按质按量完成建设任务。</t>
  </si>
  <si>
    <t>填表说明：1.综合类项目归类以资金投入占比较大的项目类型填列。</t>
  </si>
  <si>
    <t>2.不能新增项目类型。确实无法分类的填到十三项第4小项中。</t>
  </si>
  <si>
    <t>师宗县整合方案项目类型投入情况统计表</t>
  </si>
  <si>
    <t>单位：万元</t>
  </si>
  <si>
    <t>项目类别</t>
  </si>
  <si>
    <t>调整方案投入（填原调整方案金额）</t>
  </si>
  <si>
    <t>补充方案投入（全年纳入整合方金额）</t>
  </si>
  <si>
    <t>项目增加金额</t>
  </si>
  <si>
    <t>项目调减金额</t>
  </si>
  <si>
    <t>备注</t>
  </si>
  <si>
    <t>根据《曲靖市财政局关于下达2023年省级财政衔接推进乡村振兴补助资金正向激励调整资金的通知》(曲财农〔2023〕123号)，新增“竹基镇响水瀑布精品农文旅综合体项目”300万元。</t>
  </si>
  <si>
    <t>根据《曲靖市财政局关于下达2023年省级财政衔接推进乡村振兴补助资金正向激励调整资金的通知》(曲财农〔2023〕123号)，新增“漾月街道法雨社区中法雨村人畜饮水提升工程”10万元。</t>
  </si>
  <si>
    <t>根据曲财农〔2023〕127号文件下达师宗县省级农田建设资金608万元，增加该类下4个小项目</t>
  </si>
  <si>
    <t>根据《曲靖市财政局关于下达2023年省级财政衔接推进乡村振兴补助资金正向激励调整资金的通知》(曲财农〔2023〕123号)，新增“五龙乡脚家箐村内道路硬化项目”20万元。</t>
  </si>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</sst>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 "/>
  </numFmts>
  <fonts count="50">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u val="single"/>
      <sz val="20"/>
      <color indexed="8"/>
      <name val="方正小标宋简体"/>
      <family val="0"/>
    </font>
    <font>
      <b/>
      <sz val="10"/>
      <color indexed="8"/>
      <name val="方正仿宋_GBK"/>
      <family val="4"/>
    </font>
    <font>
      <sz val="10"/>
      <color indexed="8"/>
      <name val="方正仿宋_GBK"/>
      <family val="4"/>
    </font>
    <font>
      <b/>
      <sz val="12"/>
      <color indexed="8"/>
      <name val="方正仿宋_GBK"/>
      <family val="4"/>
    </font>
    <font>
      <sz val="10"/>
      <name val="方正仿宋_GBK"/>
      <family val="4"/>
    </font>
    <font>
      <sz val="11"/>
      <color indexed="8"/>
      <name val="宋体"/>
      <family val="0"/>
    </font>
    <font>
      <b/>
      <sz val="10"/>
      <color indexed="8"/>
      <name val="宋体"/>
      <family val="0"/>
    </font>
    <font>
      <sz val="10"/>
      <color indexed="8"/>
      <name val="新宋体"/>
      <family val="3"/>
    </font>
    <font>
      <sz val="9"/>
      <color indexed="8"/>
      <name val="新宋体"/>
      <family val="3"/>
    </font>
    <font>
      <sz val="16"/>
      <color indexed="8"/>
      <name val="黑体"/>
      <family val="3"/>
    </font>
    <font>
      <u val="single"/>
      <sz val="20"/>
      <color indexed="8"/>
      <name val="方正小标宋简体"/>
      <family val="0"/>
    </font>
    <font>
      <b/>
      <sz val="20"/>
      <color indexed="8"/>
      <name val="方正小标宋简体"/>
      <family val="0"/>
    </font>
    <font>
      <b/>
      <sz val="10"/>
      <color indexed="8"/>
      <name val="新宋体"/>
      <family val="3"/>
    </font>
    <font>
      <sz val="10"/>
      <name val="新宋体"/>
      <family val="3"/>
    </font>
    <font>
      <b/>
      <sz val="12"/>
      <name val="华文中宋"/>
      <family val="0"/>
    </font>
    <font>
      <b/>
      <sz val="14"/>
      <color indexed="8"/>
      <name val="黑体"/>
      <family val="3"/>
    </font>
    <font>
      <b/>
      <sz val="11"/>
      <color indexed="8"/>
      <name val="宋体"/>
      <family val="0"/>
    </font>
    <font>
      <b/>
      <sz val="11"/>
      <name val="宋体"/>
      <family val="0"/>
    </font>
    <font>
      <b/>
      <sz val="10"/>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20"/>
      <color indexed="8"/>
      <name val="方正小标宋简体"/>
      <family val="0"/>
    </font>
    <font>
      <b/>
      <u val="single"/>
      <sz val="20"/>
      <color rgb="FF000000"/>
      <name val="方正小标宋简体"/>
      <family val="0"/>
    </font>
    <font>
      <u val="single"/>
      <sz val="20"/>
      <color rgb="FF000000"/>
      <name val="方正小标宋简体"/>
      <family val="0"/>
    </font>
    <font>
      <sz val="10"/>
      <color rgb="FF000000"/>
      <name val="新宋体"/>
      <family val="3"/>
    </font>
    <font>
      <sz val="11"/>
      <name val="Calibri"/>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C0000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right>
        <color indexed="63"/>
      </right>
      <top style="thin"/>
      <bottom style="thin"/>
    </border>
    <border>
      <left/>
      <right style="thin"/>
      <top style="thin"/>
      <bottom>
        <color indexed="63"/>
      </bottom>
    </border>
    <border>
      <left/>
      <right style="thin"/>
      <top>
        <color indexed="63"/>
      </top>
      <bottom style="thin"/>
    </border>
    <border>
      <left style="thin"/>
      <right style="thin"/>
      <top style="thin"/>
      <bottom/>
    </border>
    <border>
      <left style="thin"/>
      <right style="thin"/>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top style="thin"/>
      <bottom style="thin"/>
    </border>
    <border>
      <left style="thin"/>
      <right>
        <color indexed="63"/>
      </right>
      <top style="thin"/>
      <bottom style="thin"/>
    </border>
    <border>
      <left style="thin">
        <color indexed="8"/>
      </left>
      <right/>
      <top style="thin">
        <color indexed="8"/>
      </top>
      <bottom style="thin">
        <color indexed="8"/>
      </bottom>
    </border>
    <border>
      <left style="thin"/>
      <right style="thin"/>
      <top>
        <color indexed="63"/>
      </top>
      <bottom>
        <color indexed="63"/>
      </bottom>
    </border>
    <border>
      <left/>
      <right style="thin"/>
      <top style="thin"/>
      <bottom style="thin"/>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0" borderId="0">
      <alignment vertical="center"/>
      <protection/>
    </xf>
    <xf numFmtId="0" fontId="12" fillId="6" borderId="2" applyNumberFormat="0" applyFont="0" applyAlignment="0" applyProtection="0"/>
    <xf numFmtId="0" fontId="29" fillId="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2" fillId="0" borderId="0" applyProtection="0">
      <alignment vertical="center"/>
    </xf>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7" borderId="0" applyNumberFormat="0" applyBorder="0" applyAlignment="0" applyProtection="0"/>
    <xf numFmtId="0" fontId="32" fillId="0" borderId="4" applyNumberFormat="0" applyFill="0" applyAlignment="0" applyProtection="0"/>
    <xf numFmtId="0" fontId="29" fillId="3" borderId="0" applyNumberFormat="0" applyBorder="0" applyAlignment="0" applyProtection="0"/>
    <xf numFmtId="0" fontId="38" fillId="2" borderId="5" applyNumberFormat="0" applyAlignment="0" applyProtection="0"/>
    <xf numFmtId="0" fontId="39" fillId="2" borderId="1" applyNumberFormat="0" applyAlignment="0" applyProtection="0"/>
    <xf numFmtId="0" fontId="40" fillId="8" borderId="6" applyNumberFormat="0" applyAlignment="0" applyProtection="0"/>
    <xf numFmtId="0" fontId="12" fillId="9" borderId="0" applyNumberFormat="0" applyBorder="0" applyAlignment="0" applyProtection="0"/>
    <xf numFmtId="0" fontId="29" fillId="10" borderId="0" applyNumberFormat="0" applyBorder="0" applyAlignment="0" applyProtection="0"/>
    <xf numFmtId="0" fontId="41" fillId="0" borderId="7" applyNumberFormat="0" applyFill="0" applyAlignment="0" applyProtection="0"/>
    <xf numFmtId="0" fontId="23" fillId="0" borderId="8" applyNumberFormat="0" applyFill="0" applyAlignment="0" applyProtection="0"/>
    <xf numFmtId="0" fontId="42" fillId="9" borderId="0" applyNumberFormat="0" applyBorder="0" applyAlignment="0" applyProtection="0"/>
    <xf numFmtId="0" fontId="43" fillId="11" borderId="0" applyNumberFormat="0" applyBorder="0" applyAlignment="0" applyProtection="0"/>
    <xf numFmtId="0" fontId="12" fillId="12" borderId="0" applyNumberFormat="0" applyBorder="0" applyAlignment="0" applyProtection="0"/>
    <xf numFmtId="0" fontId="29"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29" fillId="8" borderId="0" applyNumberFormat="0" applyBorder="0" applyAlignment="0" applyProtection="0"/>
    <xf numFmtId="0" fontId="12" fillId="0" borderId="0" applyProtection="0">
      <alignment vertical="center"/>
    </xf>
    <xf numFmtId="0" fontId="29"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29" fillId="16" borderId="0" applyNumberFormat="0" applyBorder="0" applyAlignment="0" applyProtection="0"/>
    <xf numFmtId="0" fontId="0" fillId="0" borderId="0">
      <alignment vertical="center"/>
      <protection/>
    </xf>
    <xf numFmtId="0" fontId="12" fillId="1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2" fillId="4" borderId="0" applyNumberFormat="0" applyBorder="0" applyAlignment="0" applyProtection="0"/>
    <xf numFmtId="0" fontId="29" fillId="4" borderId="0" applyNumberFormat="0" applyBorder="0" applyAlignment="0" applyProtection="0"/>
    <xf numFmtId="0" fontId="0" fillId="0" borderId="0">
      <alignment vertical="center"/>
      <protection/>
    </xf>
    <xf numFmtId="0" fontId="44" fillId="0" borderId="0">
      <alignment/>
      <protection/>
    </xf>
  </cellStyleXfs>
  <cellXfs count="162">
    <xf numFmtId="0" fontId="0" fillId="0" borderId="0" xfId="0"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horizontal="left" vertical="center"/>
    </xf>
    <xf numFmtId="0" fontId="46" fillId="2" borderId="0" xfId="0" applyFont="1" applyFill="1" applyAlignment="1">
      <alignment horizontal="center" vertical="center"/>
    </xf>
    <xf numFmtId="0" fontId="8" fillId="2" borderId="9" xfId="0" applyFont="1" applyFill="1" applyBorder="1" applyAlignment="1">
      <alignment horizontal="left" vertical="center"/>
    </xf>
    <xf numFmtId="0" fontId="9" fillId="2" borderId="9" xfId="0" applyFont="1" applyFill="1" applyBorder="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4" fillId="2" borderId="10" xfId="0" applyFont="1" applyFill="1" applyBorder="1" applyAlignment="1">
      <alignment vertical="center"/>
    </xf>
    <xf numFmtId="0" fontId="8" fillId="0" borderId="10" xfId="0" applyFont="1" applyFill="1" applyBorder="1" applyAlignment="1">
      <alignment horizontal="center" vertical="center" wrapText="1"/>
    </xf>
    <xf numFmtId="0" fontId="8" fillId="19" borderId="10" xfId="0" applyFont="1" applyFill="1" applyBorder="1" applyAlignment="1">
      <alignment horizontal="justify" vertical="center" wrapText="1"/>
    </xf>
    <xf numFmtId="0" fontId="8" fillId="19"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19" borderId="10" xfId="0" applyFont="1" applyFill="1" applyBorder="1" applyAlignment="1">
      <alignment horizontal="justify" vertical="center" wrapText="1"/>
    </xf>
    <xf numFmtId="0" fontId="9" fillId="19"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4" fillId="2" borderId="10" xfId="0" applyFont="1" applyFill="1" applyBorder="1" applyAlignment="1">
      <alignment vertical="center" wrapText="1"/>
    </xf>
    <xf numFmtId="0" fontId="9"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2" fillId="20" borderId="0" xfId="0" applyNumberFormat="1" applyFont="1" applyFill="1" applyAlignment="1">
      <alignment horizontal="left" vertical="center" wrapText="1"/>
    </xf>
    <xf numFmtId="0" fontId="5" fillId="20" borderId="0" xfId="0" applyFont="1" applyFill="1" applyAlignment="1">
      <alignment horizontal="left" vertical="center" wrapText="1"/>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13" fillId="0" borderId="0" xfId="0" applyFont="1" applyFill="1" applyAlignment="1">
      <alignment vertical="center"/>
    </xf>
    <xf numFmtId="0" fontId="14" fillId="0" borderId="0" xfId="0" applyFont="1" applyFill="1" applyAlignment="1">
      <alignment horizontal="center" vertical="center"/>
    </xf>
    <xf numFmtId="0" fontId="4" fillId="0" borderId="0" xfId="0" applyFont="1" applyFill="1" applyAlignment="1">
      <alignment horizontal="center" vertical="center"/>
    </xf>
    <xf numFmtId="0" fontId="15"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16" fillId="0" borderId="0" xfId="0" applyFont="1" applyFill="1" applyAlignment="1">
      <alignment horizontal="center" vertical="center"/>
    </xf>
    <xf numFmtId="0" fontId="6" fillId="0" borderId="0" xfId="0" applyFont="1" applyFill="1" applyAlignment="1">
      <alignment horizontal="center" vertical="center"/>
    </xf>
    <xf numFmtId="0" fontId="47"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20" fillId="0" borderId="14" xfId="0" applyFont="1" applyFill="1" applyBorder="1" applyAlignment="1">
      <alignment horizontal="center" vertical="center" wrapText="1"/>
    </xf>
    <xf numFmtId="0" fontId="14" fillId="21" borderId="10" xfId="0" applyFont="1" applyFill="1" applyBorder="1" applyAlignment="1">
      <alignment horizontal="center" vertical="center" wrapText="1"/>
    </xf>
    <xf numFmtId="0" fontId="20" fillId="21" borderId="10" xfId="0" applyFont="1" applyFill="1" applyBorder="1" applyAlignment="1">
      <alignment horizontal="center" vertical="center" wrapText="1"/>
    </xf>
    <xf numFmtId="0" fontId="20" fillId="21" borderId="10"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20" fillId="0" borderId="10" xfId="0" applyNumberFormat="1" applyFont="1" applyFill="1" applyBorder="1" applyAlignment="1" applyProtection="1">
      <alignment horizontal="center" vertical="center" wrapText="1"/>
      <protection locked="0"/>
    </xf>
    <xf numFmtId="0" fontId="20" fillId="0" borderId="10" xfId="0" applyNumberFormat="1" applyFont="1" applyFill="1" applyBorder="1" applyAlignment="1" applyProtection="1">
      <alignment horizontal="left" vertical="center" wrapText="1"/>
      <protection locked="0"/>
    </xf>
    <xf numFmtId="0" fontId="20" fillId="21" borderId="10" xfId="0" applyNumberFormat="1" applyFont="1" applyFill="1" applyBorder="1" applyAlignment="1" applyProtection="1">
      <alignment horizontal="center" vertical="center" wrapText="1"/>
      <protection locked="0"/>
    </xf>
    <xf numFmtId="0" fontId="20" fillId="21" borderId="10" xfId="0" applyNumberFormat="1" applyFont="1" applyFill="1" applyBorder="1" applyAlignment="1" applyProtection="1">
      <alignment horizontal="left" vertical="center" wrapText="1"/>
      <protection locked="0"/>
    </xf>
    <xf numFmtId="0" fontId="14" fillId="21" borderId="16" xfId="0" applyFont="1" applyFill="1" applyBorder="1" applyAlignment="1">
      <alignment horizontal="center" vertical="center" wrapText="1"/>
    </xf>
    <xf numFmtId="0" fontId="14" fillId="21" borderId="10" xfId="0" applyFont="1" applyFill="1" applyBorder="1" applyAlignment="1">
      <alignment horizontal="left" vertical="center" wrapText="1"/>
    </xf>
    <xf numFmtId="0" fontId="20" fillId="21" borderId="17"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14" fillId="0" borderId="1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21" xfId="0" applyFont="1" applyFill="1" applyBorder="1" applyAlignment="1">
      <alignment horizontal="center" vertical="center" wrapText="1"/>
    </xf>
    <xf numFmtId="176" fontId="14" fillId="0" borderId="10" xfId="0" applyNumberFormat="1" applyFont="1" applyFill="1" applyBorder="1" applyAlignment="1">
      <alignment horizontal="center" vertical="center"/>
    </xf>
    <xf numFmtId="0" fontId="14" fillId="0" borderId="22" xfId="0" applyFont="1" applyFill="1" applyBorder="1" applyAlignment="1">
      <alignment horizontal="center" vertical="center" wrapText="1"/>
    </xf>
    <xf numFmtId="176" fontId="14" fillId="0" borderId="10" xfId="0" applyNumberFormat="1" applyFont="1" applyFill="1" applyBorder="1" applyAlignment="1">
      <alignment horizontal="center" vertical="center" wrapText="1"/>
    </xf>
    <xf numFmtId="176" fontId="14" fillId="21" borderId="10" xfId="0" applyNumberFormat="1" applyFont="1" applyFill="1" applyBorder="1" applyAlignment="1">
      <alignment horizontal="center" vertical="center" wrapText="1"/>
    </xf>
    <xf numFmtId="57" fontId="14" fillId="0" borderId="10" xfId="0" applyNumberFormat="1" applyFont="1" applyFill="1" applyBorder="1" applyAlignment="1">
      <alignment horizontal="center" vertical="center" wrapText="1"/>
    </xf>
    <xf numFmtId="57" fontId="14" fillId="21" borderId="10" xfId="0" applyNumberFormat="1" applyFont="1" applyFill="1" applyBorder="1" applyAlignment="1">
      <alignment horizontal="center" vertical="center" wrapText="1"/>
    </xf>
    <xf numFmtId="176" fontId="19" fillId="0" borderId="10" xfId="0" applyNumberFormat="1" applyFont="1" applyFill="1" applyBorder="1" applyAlignment="1">
      <alignment horizontal="center" vertical="center" wrapText="1"/>
    </xf>
    <xf numFmtId="57" fontId="14" fillId="0" borderId="10" xfId="0" applyNumberFormat="1" applyFont="1" applyFill="1" applyBorder="1" applyAlignment="1">
      <alignment horizontal="center" vertical="center" wrapText="1"/>
    </xf>
    <xf numFmtId="0" fontId="14" fillId="21" borderId="22" xfId="0" applyFont="1" applyFill="1" applyBorder="1" applyAlignment="1">
      <alignment horizontal="center" vertical="center" wrapText="1"/>
    </xf>
    <xf numFmtId="57" fontId="14" fillId="21" borderId="10" xfId="0" applyNumberFormat="1" applyFont="1" applyFill="1" applyBorder="1" applyAlignment="1">
      <alignment horizontal="center" vertical="center" wrapText="1"/>
    </xf>
    <xf numFmtId="0" fontId="14" fillId="21" borderId="21" xfId="0" applyFont="1" applyFill="1" applyBorder="1" applyAlignment="1">
      <alignment horizontal="center" vertical="center" wrapText="1"/>
    </xf>
    <xf numFmtId="176" fontId="14" fillId="21" borderId="10" xfId="0" applyNumberFormat="1" applyFont="1" applyFill="1" applyBorder="1" applyAlignment="1">
      <alignment horizontal="center" vertical="center"/>
    </xf>
    <xf numFmtId="177" fontId="20" fillId="0" borderId="10" xfId="0" applyNumberFormat="1" applyFont="1" applyFill="1" applyBorder="1" applyAlignment="1">
      <alignment horizontal="center" vertical="center" wrapText="1"/>
    </xf>
    <xf numFmtId="177" fontId="20" fillId="0" borderId="21" xfId="0" applyNumberFormat="1" applyFont="1" applyFill="1" applyBorder="1" applyAlignment="1">
      <alignment horizontal="center" vertical="center" wrapText="1"/>
    </xf>
    <xf numFmtId="0" fontId="14" fillId="21" borderId="17" xfId="0" applyFont="1" applyFill="1" applyBorder="1" applyAlignment="1">
      <alignment horizontal="center" vertical="center" wrapText="1"/>
    </xf>
    <xf numFmtId="0" fontId="14" fillId="21" borderId="23" xfId="0" applyFont="1" applyFill="1" applyBorder="1" applyAlignment="1">
      <alignment horizontal="center" vertical="center" wrapText="1"/>
    </xf>
    <xf numFmtId="14" fontId="9" fillId="0" borderId="0" xfId="0" applyNumberFormat="1" applyFont="1" applyFill="1" applyAlignment="1">
      <alignment horizontal="center" vertical="center"/>
    </xf>
    <xf numFmtId="0" fontId="8"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4" fillId="0" borderId="19" xfId="0" applyFont="1" applyFill="1" applyBorder="1" applyAlignment="1">
      <alignment horizontal="left" vertical="center" wrapText="1"/>
    </xf>
    <xf numFmtId="0" fontId="14" fillId="22" borderId="10" xfId="0" applyFont="1" applyFill="1" applyBorder="1" applyAlignment="1">
      <alignment horizontal="center" vertical="center" wrapText="1"/>
    </xf>
    <xf numFmtId="0" fontId="14" fillId="21" borderId="19" xfId="0" applyFont="1" applyFill="1" applyBorder="1" applyAlignment="1">
      <alignment horizontal="left" vertical="center" wrapText="1"/>
    </xf>
    <xf numFmtId="0" fontId="14" fillId="0" borderId="17" xfId="0" applyFont="1" applyFill="1" applyBorder="1" applyAlignment="1">
      <alignment horizontal="center" vertical="center" wrapText="1"/>
    </xf>
    <xf numFmtId="0" fontId="14" fillId="21" borderId="25" xfId="0" applyFont="1" applyFill="1" applyBorder="1" applyAlignment="1">
      <alignment horizontal="left" vertical="center" wrapText="1"/>
    </xf>
    <xf numFmtId="0" fontId="14" fillId="21" borderId="20" xfId="0" applyFont="1" applyFill="1" applyBorder="1" applyAlignment="1">
      <alignment horizontal="center" vertical="center" wrapText="1"/>
    </xf>
    <xf numFmtId="0" fontId="14" fillId="21" borderId="26" xfId="0" applyFont="1" applyFill="1" applyBorder="1" applyAlignment="1">
      <alignment horizontal="center" vertical="center" wrapText="1"/>
    </xf>
    <xf numFmtId="0" fontId="14" fillId="21" borderId="27" xfId="0" applyFont="1" applyFill="1" applyBorder="1" applyAlignment="1">
      <alignment horizontal="center" vertical="center" wrapText="1"/>
    </xf>
    <xf numFmtId="0" fontId="1" fillId="0" borderId="0" xfId="0" applyFont="1" applyFill="1" applyAlignment="1">
      <alignment vertical="center"/>
    </xf>
    <xf numFmtId="0" fontId="21" fillId="0" borderId="0" xfId="0" applyFont="1" applyFill="1" applyAlignment="1">
      <alignment vertical="center"/>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22" fillId="0" borderId="0" xfId="0" applyFont="1" applyFill="1" applyAlignment="1">
      <alignment horizontal="justify" vertical="center"/>
    </xf>
    <xf numFmtId="0" fontId="12" fillId="0" borderId="0" xfId="0" applyFont="1" applyFill="1" applyAlignment="1">
      <alignment vertical="center"/>
    </xf>
    <xf numFmtId="0" fontId="46" fillId="0" borderId="0" xfId="0" applyFont="1" applyFill="1" applyAlignment="1">
      <alignment horizontal="center" vertical="center"/>
    </xf>
    <xf numFmtId="0" fontId="4" fillId="0" borderId="0" xfId="0" applyFont="1" applyFill="1" applyAlignment="1">
      <alignment horizontal="right" vertical="center"/>
    </xf>
    <xf numFmtId="0" fontId="0" fillId="0" borderId="10" xfId="0" applyFill="1" applyBorder="1" applyAlignment="1">
      <alignment horizontal="center" vertical="center"/>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0" xfId="56" applyNumberFormat="1" applyFont="1" applyFill="1" applyBorder="1" applyAlignment="1" applyProtection="1">
      <alignment horizontal="center" vertical="center" wrapText="1"/>
      <protection/>
    </xf>
    <xf numFmtId="0" fontId="24" fillId="0" borderId="10" xfId="61" applyNumberFormat="1" applyFont="1" applyFill="1" applyBorder="1" applyAlignment="1" applyProtection="1">
      <alignment horizontal="center" vertical="center" wrapText="1"/>
      <protection/>
    </xf>
    <xf numFmtId="0" fontId="25" fillId="0" borderId="10" xfId="61" applyNumberFormat="1" applyFont="1" applyFill="1" applyBorder="1" applyAlignment="1" applyProtection="1">
      <alignment horizontal="center" vertical="center" wrapText="1"/>
      <protection/>
    </xf>
    <xf numFmtId="49" fontId="49" fillId="0" borderId="22" xfId="0" applyNumberFormat="1" applyFont="1" applyFill="1" applyBorder="1" applyAlignment="1">
      <alignment horizontal="left" vertical="center" wrapText="1"/>
    </xf>
    <xf numFmtId="49" fontId="49" fillId="0" borderId="18" xfId="0" applyNumberFormat="1" applyFont="1" applyFill="1" applyBorder="1" applyAlignment="1">
      <alignment horizontal="left" vertical="center" wrapText="1"/>
    </xf>
    <xf numFmtId="49" fontId="49" fillId="0" borderId="19" xfId="0" applyNumberFormat="1" applyFont="1" applyFill="1" applyBorder="1" applyAlignment="1">
      <alignment horizontal="left" vertical="center" wrapText="1"/>
    </xf>
    <xf numFmtId="0" fontId="26"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25" fillId="0" borderId="10" xfId="61" applyNumberFormat="1" applyFont="1" applyFill="1" applyBorder="1" applyAlignment="1" applyProtection="1">
      <alignment vertical="center" wrapText="1"/>
      <protection/>
    </xf>
    <xf numFmtId="0" fontId="25" fillId="0" borderId="10" xfId="61" applyNumberFormat="1" applyFont="1" applyFill="1" applyBorder="1" applyAlignment="1" applyProtection="1">
      <alignment horizontal="left" vertical="center" wrapText="1"/>
      <protection/>
    </xf>
    <xf numFmtId="0" fontId="4" fillId="0" borderId="10" xfId="0" applyFont="1" applyFill="1" applyBorder="1" applyAlignment="1">
      <alignment horizontal="left" vertical="center" wrapText="1"/>
    </xf>
    <xf numFmtId="0" fontId="23" fillId="0" borderId="10" xfId="56" applyNumberFormat="1" applyFont="1" applyFill="1" applyBorder="1" applyAlignment="1" applyProtection="1">
      <alignment horizontal="left" vertical="center" wrapText="1"/>
      <protection/>
    </xf>
    <xf numFmtId="0" fontId="12" fillId="0" borderId="22" xfId="56" applyNumberFormat="1" applyFont="1" applyFill="1" applyBorder="1" applyAlignment="1" applyProtection="1">
      <alignment horizontal="left" vertical="center" wrapText="1"/>
      <protection/>
    </xf>
    <xf numFmtId="0" fontId="12" fillId="0" borderId="18" xfId="56" applyNumberFormat="1" applyFont="1" applyFill="1" applyBorder="1" applyAlignment="1" applyProtection="1">
      <alignment horizontal="left" vertical="center" wrapText="1"/>
      <protection/>
    </xf>
    <xf numFmtId="0" fontId="12" fillId="0" borderId="19" xfId="56" applyNumberFormat="1" applyFont="1" applyFill="1" applyBorder="1" applyAlignment="1" applyProtection="1">
      <alignment horizontal="left" vertical="center" wrapText="1"/>
      <protection/>
    </xf>
    <xf numFmtId="0" fontId="4" fillId="0" borderId="22"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3" fillId="0" borderId="10" xfId="0" applyFont="1" applyFill="1" applyBorder="1" applyAlignment="1">
      <alignment horizontal="justify" vertical="center" wrapText="1"/>
    </xf>
    <xf numFmtId="0" fontId="13" fillId="0" borderId="22"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26"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26" fillId="0" borderId="0" xfId="0" applyFont="1" applyFill="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zoomScaleSheetLayoutView="100" workbookViewId="0" topLeftCell="A6">
      <selection activeCell="I12" sqref="I12"/>
    </sheetView>
  </sheetViews>
  <sheetFormatPr defaultColWidth="9.00390625" defaultRowHeight="14.25"/>
  <cols>
    <col min="1" max="1" width="3.875" style="115" customWidth="1"/>
    <col min="2" max="2" width="9.125" style="115" customWidth="1"/>
    <col min="3" max="3" width="9.50390625" style="115" customWidth="1"/>
    <col min="4" max="4" width="5.50390625" style="115" customWidth="1"/>
    <col min="5" max="5" width="29.75390625" style="115" customWidth="1"/>
    <col min="6" max="8" width="9.75390625" style="115" customWidth="1"/>
    <col min="9" max="11" width="8.25390625" style="115" customWidth="1"/>
    <col min="12" max="16384" width="9.00390625" style="115" customWidth="1"/>
  </cols>
  <sheetData>
    <row r="1" spans="2:11" s="111" customFormat="1" ht="18.75">
      <c r="B1" s="116" t="s">
        <v>0</v>
      </c>
      <c r="C1" s="116"/>
      <c r="D1" s="116"/>
      <c r="E1" s="116"/>
      <c r="F1" s="117"/>
      <c r="G1" s="117"/>
      <c r="H1" s="117"/>
      <c r="I1" s="117"/>
      <c r="J1" s="117"/>
      <c r="K1" s="117"/>
    </row>
    <row r="2" spans="2:11" s="112" customFormat="1" ht="24" customHeight="1">
      <c r="B2" s="118" t="s">
        <v>1</v>
      </c>
      <c r="C2" s="41"/>
      <c r="D2" s="41"/>
      <c r="E2" s="41"/>
      <c r="F2" s="41"/>
      <c r="G2" s="41"/>
      <c r="H2" s="41"/>
      <c r="I2" s="41"/>
      <c r="J2" s="41"/>
      <c r="K2" s="41"/>
    </row>
    <row r="3" spans="1:11" ht="18" customHeight="1">
      <c r="A3" s="119" t="s">
        <v>2</v>
      </c>
      <c r="B3" s="119"/>
      <c r="C3" s="119"/>
      <c r="D3" s="119"/>
      <c r="E3" s="119"/>
      <c r="F3" s="119"/>
      <c r="G3" s="119"/>
      <c r="H3" s="119"/>
      <c r="I3" s="119"/>
      <c r="J3" s="119"/>
      <c r="K3" s="119"/>
    </row>
    <row r="4" spans="1:11" ht="26.25" customHeight="1">
      <c r="A4" s="120" t="s">
        <v>3</v>
      </c>
      <c r="B4" s="121" t="s">
        <v>4</v>
      </c>
      <c r="C4" s="122"/>
      <c r="D4" s="122"/>
      <c r="E4" s="123"/>
      <c r="F4" s="124" t="s">
        <v>5</v>
      </c>
      <c r="G4" s="124"/>
      <c r="H4" s="124" t="s">
        <v>6</v>
      </c>
      <c r="I4" s="124"/>
      <c r="J4" s="124"/>
      <c r="K4" s="124"/>
    </row>
    <row r="5" spans="1:11" ht="36.75" customHeight="1">
      <c r="A5" s="120"/>
      <c r="B5" s="125"/>
      <c r="C5" s="126"/>
      <c r="D5" s="126"/>
      <c r="E5" s="127"/>
      <c r="F5" s="124" t="s">
        <v>7</v>
      </c>
      <c r="G5" s="124" t="s">
        <v>8</v>
      </c>
      <c r="H5" s="124" t="s">
        <v>9</v>
      </c>
      <c r="I5" s="124" t="s">
        <v>10</v>
      </c>
      <c r="J5" s="124" t="s">
        <v>11</v>
      </c>
      <c r="K5" s="124" t="s">
        <v>12</v>
      </c>
    </row>
    <row r="6" spans="1:11" ht="27" customHeight="1">
      <c r="A6" s="128" t="s">
        <v>13</v>
      </c>
      <c r="B6" s="129"/>
      <c r="C6" s="129"/>
      <c r="D6" s="129"/>
      <c r="E6" s="130"/>
      <c r="F6" s="131">
        <f aca="true" t="shared" si="0" ref="F6:K6">F7+F26+F30+F34</f>
        <v>19885.45</v>
      </c>
      <c r="G6" s="131">
        <f t="shared" si="0"/>
        <v>16015.830000000002</v>
      </c>
      <c r="H6" s="131">
        <f t="shared" si="0"/>
        <v>23195.230000000003</v>
      </c>
      <c r="I6" s="131">
        <f t="shared" si="0"/>
        <v>16969</v>
      </c>
      <c r="J6" s="131">
        <f t="shared" si="0"/>
        <v>18747.5</v>
      </c>
      <c r="K6" s="131">
        <f t="shared" si="0"/>
        <v>19443</v>
      </c>
    </row>
    <row r="7" spans="1:13" ht="27" customHeight="1">
      <c r="A7" s="132" t="s">
        <v>14</v>
      </c>
      <c r="B7" s="133" t="s">
        <v>15</v>
      </c>
      <c r="C7" s="133"/>
      <c r="D7" s="133"/>
      <c r="E7" s="133"/>
      <c r="F7" s="131">
        <f aca="true" t="shared" si="1" ref="F7:K7">SUM(F8:F25)</f>
        <v>16350.4</v>
      </c>
      <c r="G7" s="131">
        <f t="shared" si="1"/>
        <v>13370.78</v>
      </c>
      <c r="H7" s="131">
        <f t="shared" si="1"/>
        <v>18523.72</v>
      </c>
      <c r="I7" s="131">
        <f t="shared" si="1"/>
        <v>15500</v>
      </c>
      <c r="J7" s="131">
        <f t="shared" si="1"/>
        <v>15584.5</v>
      </c>
      <c r="K7" s="131">
        <f t="shared" si="1"/>
        <v>15142</v>
      </c>
      <c r="M7" s="161"/>
    </row>
    <row r="8" spans="1:13" ht="27" customHeight="1">
      <c r="A8" s="134">
        <v>1</v>
      </c>
      <c r="B8" s="135" t="s">
        <v>16</v>
      </c>
      <c r="C8" s="136"/>
      <c r="D8" s="136"/>
      <c r="E8" s="137"/>
      <c r="F8" s="138">
        <v>7607.37</v>
      </c>
      <c r="G8" s="131">
        <v>7595</v>
      </c>
      <c r="H8" s="131">
        <f>7522+1329</f>
        <v>8851</v>
      </c>
      <c r="I8" s="131">
        <v>7506</v>
      </c>
      <c r="J8" s="131">
        <f>7506+1329</f>
        <v>8835</v>
      </c>
      <c r="K8" s="131">
        <f>7506+1329</f>
        <v>8835</v>
      </c>
      <c r="M8" s="161"/>
    </row>
    <row r="9" spans="1:13" ht="27" customHeight="1">
      <c r="A9" s="134">
        <v>2</v>
      </c>
      <c r="B9" s="135" t="s">
        <v>17</v>
      </c>
      <c r="C9" s="136"/>
      <c r="D9" s="136"/>
      <c r="E9" s="137"/>
      <c r="F9" s="138">
        <v>277</v>
      </c>
      <c r="G9" s="131">
        <v>277</v>
      </c>
      <c r="H9" s="131">
        <v>1431</v>
      </c>
      <c r="I9" s="131">
        <v>1431</v>
      </c>
      <c r="J9" s="131">
        <v>1431</v>
      </c>
      <c r="K9" s="131">
        <v>1431</v>
      </c>
      <c r="M9" s="161"/>
    </row>
    <row r="10" spans="1:13" ht="36" customHeight="1">
      <c r="A10" s="134">
        <v>3</v>
      </c>
      <c r="B10" s="135" t="s">
        <v>18</v>
      </c>
      <c r="C10" s="136"/>
      <c r="D10" s="136"/>
      <c r="E10" s="137"/>
      <c r="F10" s="131"/>
      <c r="G10" s="131"/>
      <c r="H10" s="131">
        <v>200</v>
      </c>
      <c r="I10" s="131"/>
      <c r="J10" s="131">
        <v>200</v>
      </c>
      <c r="K10" s="131">
        <v>200</v>
      </c>
      <c r="M10" s="161"/>
    </row>
    <row r="11" spans="1:13" ht="27" customHeight="1">
      <c r="A11" s="134">
        <v>4</v>
      </c>
      <c r="B11" s="135" t="s">
        <v>19</v>
      </c>
      <c r="C11" s="136"/>
      <c r="D11" s="136"/>
      <c r="E11" s="137"/>
      <c r="F11" s="138">
        <v>76</v>
      </c>
      <c r="G11" s="131"/>
      <c r="H11" s="131">
        <v>133</v>
      </c>
      <c r="I11" s="131"/>
      <c r="J11" s="131">
        <v>133</v>
      </c>
      <c r="K11" s="131">
        <v>133</v>
      </c>
      <c r="M11" s="161"/>
    </row>
    <row r="12" spans="1:13" ht="27" customHeight="1">
      <c r="A12" s="134">
        <v>5</v>
      </c>
      <c r="B12" s="135" t="s">
        <v>20</v>
      </c>
      <c r="C12" s="136"/>
      <c r="D12" s="136"/>
      <c r="E12" s="137"/>
      <c r="F12" s="131"/>
      <c r="G12" s="131"/>
      <c r="H12" s="131">
        <v>72</v>
      </c>
      <c r="I12" s="131"/>
      <c r="J12" s="131"/>
      <c r="K12" s="131"/>
      <c r="M12" s="161"/>
    </row>
    <row r="13" spans="1:13" ht="33" customHeight="1">
      <c r="A13" s="134">
        <v>6</v>
      </c>
      <c r="B13" s="135" t="s">
        <v>21</v>
      </c>
      <c r="C13" s="136"/>
      <c r="D13" s="136"/>
      <c r="E13" s="137"/>
      <c r="F13" s="138">
        <v>603</v>
      </c>
      <c r="G13" s="131">
        <v>300</v>
      </c>
      <c r="H13" s="131">
        <v>299.22</v>
      </c>
      <c r="I13" s="131"/>
      <c r="J13" s="131">
        <v>226.5</v>
      </c>
      <c r="K13" s="131">
        <v>226.5</v>
      </c>
      <c r="M13" s="161"/>
    </row>
    <row r="14" spans="1:13" ht="27" customHeight="1">
      <c r="A14" s="134">
        <v>7</v>
      </c>
      <c r="B14" s="135" t="s">
        <v>22</v>
      </c>
      <c r="C14" s="136"/>
      <c r="D14" s="136"/>
      <c r="E14" s="137"/>
      <c r="F14" s="138">
        <v>3669.63</v>
      </c>
      <c r="G14" s="131">
        <v>3669.63</v>
      </c>
      <c r="H14" s="131">
        <v>3196</v>
      </c>
      <c r="I14" s="131">
        <v>5000</v>
      </c>
      <c r="J14" s="131">
        <v>3196</v>
      </c>
      <c r="K14" s="131">
        <v>3196</v>
      </c>
      <c r="M14" s="161"/>
    </row>
    <row r="15" spans="1:13" ht="27" customHeight="1">
      <c r="A15" s="134">
        <v>8</v>
      </c>
      <c r="B15" s="135" t="s">
        <v>23</v>
      </c>
      <c r="C15" s="136"/>
      <c r="D15" s="136"/>
      <c r="E15" s="137"/>
      <c r="F15" s="138">
        <v>500</v>
      </c>
      <c r="G15" s="131"/>
      <c r="H15" s="131">
        <v>573</v>
      </c>
      <c r="I15" s="131"/>
      <c r="J15" s="131"/>
      <c r="K15" s="131"/>
      <c r="M15" s="161"/>
    </row>
    <row r="16" spans="1:13" ht="27" customHeight="1">
      <c r="A16" s="134">
        <v>9</v>
      </c>
      <c r="B16" s="135" t="s">
        <v>24</v>
      </c>
      <c r="C16" s="136"/>
      <c r="D16" s="136"/>
      <c r="E16" s="137"/>
      <c r="F16" s="138">
        <v>25</v>
      </c>
      <c r="G16" s="131"/>
      <c r="H16" s="131"/>
      <c r="I16" s="131"/>
      <c r="J16" s="131"/>
      <c r="K16" s="131"/>
      <c r="M16" s="161"/>
    </row>
    <row r="17" spans="1:11" ht="27" customHeight="1">
      <c r="A17" s="134">
        <v>10</v>
      </c>
      <c r="B17" s="135" t="s">
        <v>25</v>
      </c>
      <c r="C17" s="136"/>
      <c r="D17" s="136"/>
      <c r="E17" s="137"/>
      <c r="F17" s="131"/>
      <c r="G17" s="139"/>
      <c r="H17" s="131"/>
      <c r="I17" s="131"/>
      <c r="J17" s="131"/>
      <c r="K17" s="131"/>
    </row>
    <row r="18" spans="1:11" ht="27" customHeight="1">
      <c r="A18" s="134">
        <v>11</v>
      </c>
      <c r="B18" s="135" t="s">
        <v>26</v>
      </c>
      <c r="C18" s="136"/>
      <c r="D18" s="136"/>
      <c r="E18" s="137"/>
      <c r="F18" s="138">
        <v>1352</v>
      </c>
      <c r="G18" s="139"/>
      <c r="H18" s="131">
        <f>1087+929</f>
        <v>2016</v>
      </c>
      <c r="I18" s="131"/>
      <c r="J18" s="131"/>
      <c r="K18" s="131"/>
    </row>
    <row r="19" spans="1:11" ht="36.75" customHeight="1">
      <c r="A19" s="134">
        <v>12</v>
      </c>
      <c r="B19" s="135" t="s">
        <v>27</v>
      </c>
      <c r="C19" s="136"/>
      <c r="D19" s="136"/>
      <c r="E19" s="137"/>
      <c r="F19" s="138">
        <v>706.4</v>
      </c>
      <c r="G19" s="139"/>
      <c r="H19" s="131">
        <v>157.5</v>
      </c>
      <c r="I19" s="131">
        <v>600</v>
      </c>
      <c r="J19" s="131">
        <v>600</v>
      </c>
      <c r="K19" s="131">
        <f>600-442.5</f>
        <v>157.5</v>
      </c>
    </row>
    <row r="20" spans="1:11" ht="27" customHeight="1">
      <c r="A20" s="134">
        <v>13</v>
      </c>
      <c r="B20" s="135" t="s">
        <v>28</v>
      </c>
      <c r="C20" s="136"/>
      <c r="D20" s="136"/>
      <c r="E20" s="137"/>
      <c r="F20" s="131"/>
      <c r="G20" s="139"/>
      <c r="H20" s="131"/>
      <c r="I20" s="131"/>
      <c r="J20" s="131"/>
      <c r="K20" s="131"/>
    </row>
    <row r="21" spans="1:11" ht="27" customHeight="1">
      <c r="A21" s="134">
        <v>14</v>
      </c>
      <c r="B21" s="135" t="s">
        <v>29</v>
      </c>
      <c r="C21" s="136"/>
      <c r="D21" s="136"/>
      <c r="E21" s="137"/>
      <c r="F21" s="138">
        <v>1534</v>
      </c>
      <c r="G21" s="131">
        <v>1529.15</v>
      </c>
      <c r="H21" s="131">
        <v>1595</v>
      </c>
      <c r="I21" s="131">
        <v>963</v>
      </c>
      <c r="J21" s="131">
        <v>963</v>
      </c>
      <c r="K21" s="131">
        <v>963</v>
      </c>
    </row>
    <row r="22" spans="1:11" ht="27" customHeight="1">
      <c r="A22" s="134">
        <v>15</v>
      </c>
      <c r="B22" s="135" t="s">
        <v>30</v>
      </c>
      <c r="C22" s="136"/>
      <c r="D22" s="136"/>
      <c r="E22" s="137"/>
      <c r="F22" s="131"/>
      <c r="G22" s="139"/>
      <c r="H22" s="131"/>
      <c r="I22" s="131"/>
      <c r="J22" s="131"/>
      <c r="K22" s="131"/>
    </row>
    <row r="23" spans="1:11" ht="54.75" customHeight="1">
      <c r="A23" s="140">
        <v>16</v>
      </c>
      <c r="B23" s="135" t="s">
        <v>31</v>
      </c>
      <c r="C23" s="136"/>
      <c r="D23" s="136"/>
      <c r="E23" s="137"/>
      <c r="F23" s="131"/>
      <c r="G23" s="139"/>
      <c r="H23" s="131"/>
      <c r="I23" s="131"/>
      <c r="J23" s="131"/>
      <c r="K23" s="131"/>
    </row>
    <row r="24" spans="1:11" s="113" customFormat="1" ht="24.75" customHeight="1">
      <c r="A24" s="141">
        <v>17</v>
      </c>
      <c r="B24" s="135" t="s">
        <v>32</v>
      </c>
      <c r="C24" s="136"/>
      <c r="D24" s="136"/>
      <c r="E24" s="137"/>
      <c r="F24" s="131"/>
      <c r="G24" s="142"/>
      <c r="H24" s="131"/>
      <c r="I24" s="131"/>
      <c r="J24" s="131"/>
      <c r="K24" s="131"/>
    </row>
    <row r="25" spans="1:11" s="113" customFormat="1" ht="57" customHeight="1">
      <c r="A25" s="141">
        <v>18</v>
      </c>
      <c r="B25" s="135" t="s">
        <v>33</v>
      </c>
      <c r="C25" s="136"/>
      <c r="D25" s="136"/>
      <c r="E25" s="137"/>
      <c r="F25" s="131"/>
      <c r="G25" s="142"/>
      <c r="H25" s="131"/>
      <c r="I25" s="131"/>
      <c r="J25" s="131"/>
      <c r="K25" s="131"/>
    </row>
    <row r="26" spans="1:11" ht="24.75" customHeight="1">
      <c r="A26" s="132" t="s">
        <v>34</v>
      </c>
      <c r="B26" s="143" t="s">
        <v>35</v>
      </c>
      <c r="C26" s="143"/>
      <c r="D26" s="143"/>
      <c r="E26" s="143"/>
      <c r="F26" s="124">
        <f aca="true" t="shared" si="2" ref="F26:K26">SUM(F27:F29)</f>
        <v>3535.05</v>
      </c>
      <c r="G26" s="124">
        <f t="shared" si="2"/>
        <v>2645.05</v>
      </c>
      <c r="H26" s="124">
        <f t="shared" si="2"/>
        <v>4671.51</v>
      </c>
      <c r="I26" s="124">
        <f t="shared" si="2"/>
        <v>1469</v>
      </c>
      <c r="J26" s="124">
        <f t="shared" si="2"/>
        <v>3163</v>
      </c>
      <c r="K26" s="124">
        <f t="shared" si="2"/>
        <v>4301</v>
      </c>
    </row>
    <row r="27" spans="1:11" ht="24.75" customHeight="1">
      <c r="A27" s="132"/>
      <c r="B27" s="144" t="s">
        <v>36</v>
      </c>
      <c r="C27" s="145"/>
      <c r="D27" s="145"/>
      <c r="E27" s="146"/>
      <c r="F27" s="131">
        <v>2118</v>
      </c>
      <c r="G27" s="131">
        <v>2118</v>
      </c>
      <c r="H27" s="131">
        <f>1395+5.42+1669+530</f>
        <v>3599.42</v>
      </c>
      <c r="I27" s="131">
        <v>1395</v>
      </c>
      <c r="J27" s="131">
        <f>1395+1669</f>
        <v>3064</v>
      </c>
      <c r="K27" s="131">
        <f>1395+1669+530</f>
        <v>3594</v>
      </c>
    </row>
    <row r="28" spans="1:11" ht="24.75" customHeight="1">
      <c r="A28" s="132"/>
      <c r="B28" s="144" t="s">
        <v>37</v>
      </c>
      <c r="C28" s="145"/>
      <c r="D28" s="145"/>
      <c r="E28" s="146"/>
      <c r="F28" s="131">
        <v>1417.05</v>
      </c>
      <c r="G28" s="131">
        <v>527.05</v>
      </c>
      <c r="H28" s="131">
        <f>74+25+175.53+4+610.56+183</f>
        <v>1072.09</v>
      </c>
      <c r="I28" s="131">
        <v>74</v>
      </c>
      <c r="J28" s="131">
        <f>74+25</f>
        <v>99</v>
      </c>
      <c r="K28" s="131">
        <f>74+25+608</f>
        <v>707</v>
      </c>
    </row>
    <row r="29" spans="1:11" ht="24.75" customHeight="1">
      <c r="A29" s="139"/>
      <c r="B29" s="147" t="s">
        <v>38</v>
      </c>
      <c r="C29" s="148"/>
      <c r="D29" s="148"/>
      <c r="E29" s="149"/>
      <c r="F29" s="131"/>
      <c r="G29" s="131"/>
      <c r="H29" s="131"/>
      <c r="I29" s="131"/>
      <c r="J29" s="131"/>
      <c r="K29" s="131"/>
    </row>
    <row r="30" spans="1:11" ht="24.75" customHeight="1">
      <c r="A30" s="150" t="s">
        <v>39</v>
      </c>
      <c r="B30" s="151" t="s">
        <v>40</v>
      </c>
      <c r="C30" s="152"/>
      <c r="D30" s="152"/>
      <c r="E30" s="153"/>
      <c r="F30" s="124">
        <f aca="true" t="shared" si="3" ref="F30:K30">SUM(F31:F33)</f>
        <v>0</v>
      </c>
      <c r="G30" s="124">
        <f t="shared" si="3"/>
        <v>0</v>
      </c>
      <c r="H30" s="124">
        <f t="shared" si="3"/>
        <v>0</v>
      </c>
      <c r="I30" s="124">
        <f t="shared" si="3"/>
        <v>0</v>
      </c>
      <c r="J30" s="124">
        <f t="shared" si="3"/>
        <v>0</v>
      </c>
      <c r="K30" s="124">
        <f t="shared" si="3"/>
        <v>0</v>
      </c>
    </row>
    <row r="31" spans="1:11" ht="24.75" customHeight="1">
      <c r="A31" s="139"/>
      <c r="B31" s="147" t="s">
        <v>41</v>
      </c>
      <c r="C31" s="148"/>
      <c r="D31" s="148"/>
      <c r="E31" s="149"/>
      <c r="F31" s="131"/>
      <c r="G31" s="131"/>
      <c r="H31" s="131"/>
      <c r="I31" s="131"/>
      <c r="J31" s="131"/>
      <c r="K31" s="131"/>
    </row>
    <row r="32" spans="1:11" ht="24.75" customHeight="1">
      <c r="A32" s="139"/>
      <c r="B32" s="144" t="s">
        <v>37</v>
      </c>
      <c r="C32" s="145"/>
      <c r="D32" s="145"/>
      <c r="E32" s="146"/>
      <c r="F32" s="131"/>
      <c r="G32" s="131"/>
      <c r="H32" s="131"/>
      <c r="I32" s="131"/>
      <c r="J32" s="131"/>
      <c r="K32" s="131"/>
    </row>
    <row r="33" spans="1:11" ht="24.75" customHeight="1">
      <c r="A33" s="139"/>
      <c r="B33" s="147" t="s">
        <v>38</v>
      </c>
      <c r="C33" s="148"/>
      <c r="D33" s="148"/>
      <c r="E33" s="149"/>
      <c r="F33" s="131"/>
      <c r="G33" s="131"/>
      <c r="H33" s="131"/>
      <c r="I33" s="131"/>
      <c r="J33" s="131"/>
      <c r="K33" s="131"/>
    </row>
    <row r="34" spans="1:11" ht="24.75" customHeight="1">
      <c r="A34" s="150" t="s">
        <v>42</v>
      </c>
      <c r="B34" s="151" t="s">
        <v>43</v>
      </c>
      <c r="C34" s="152"/>
      <c r="D34" s="152"/>
      <c r="E34" s="153"/>
      <c r="F34" s="124">
        <f aca="true" t="shared" si="4" ref="F34:K34">SUM(F35:F37)</f>
        <v>0</v>
      </c>
      <c r="G34" s="124">
        <f t="shared" si="4"/>
        <v>0</v>
      </c>
      <c r="H34" s="124">
        <f t="shared" si="4"/>
        <v>0</v>
      </c>
      <c r="I34" s="124">
        <f t="shared" si="4"/>
        <v>0</v>
      </c>
      <c r="J34" s="124">
        <f t="shared" si="4"/>
        <v>0</v>
      </c>
      <c r="K34" s="124">
        <f t="shared" si="4"/>
        <v>0</v>
      </c>
    </row>
    <row r="35" spans="1:11" ht="24.75" customHeight="1">
      <c r="A35" s="139"/>
      <c r="B35" s="147" t="s">
        <v>44</v>
      </c>
      <c r="C35" s="148"/>
      <c r="D35" s="148"/>
      <c r="E35" s="149"/>
      <c r="F35" s="131"/>
      <c r="G35" s="131"/>
      <c r="H35" s="131"/>
      <c r="I35" s="131"/>
      <c r="J35" s="131"/>
      <c r="K35" s="131"/>
    </row>
    <row r="36" spans="1:11" ht="24.75" customHeight="1">
      <c r="A36" s="154"/>
      <c r="B36" s="144" t="s">
        <v>37</v>
      </c>
      <c r="C36" s="145"/>
      <c r="D36" s="145"/>
      <c r="E36" s="146"/>
      <c r="F36" s="155"/>
      <c r="G36" s="155"/>
      <c r="H36" s="155"/>
      <c r="I36" s="155"/>
      <c r="J36" s="155"/>
      <c r="K36" s="131"/>
    </row>
    <row r="37" spans="1:11" s="114" customFormat="1" ht="24.75" customHeight="1">
      <c r="A37" s="156"/>
      <c r="B37" s="147" t="s">
        <v>38</v>
      </c>
      <c r="C37" s="148"/>
      <c r="D37" s="148"/>
      <c r="E37" s="149"/>
      <c r="F37" s="157"/>
      <c r="G37" s="158"/>
      <c r="H37" s="157"/>
      <c r="I37" s="157"/>
      <c r="J37" s="157"/>
      <c r="K37" s="131"/>
    </row>
    <row r="38" spans="1:11" s="114" customFormat="1" ht="34.5" customHeight="1">
      <c r="A38" s="159" t="s">
        <v>45</v>
      </c>
      <c r="B38" s="159"/>
      <c r="C38" s="159"/>
      <c r="D38" s="159"/>
      <c r="E38" s="159"/>
      <c r="F38" s="159"/>
      <c r="G38" s="159"/>
      <c r="H38" s="159"/>
      <c r="I38" s="159"/>
      <c r="J38" s="159"/>
      <c r="K38" s="159"/>
    </row>
    <row r="39" spans="1:11" s="114" customFormat="1" ht="14.25">
      <c r="A39" s="160" t="s">
        <v>46</v>
      </c>
      <c r="B39" s="160"/>
      <c r="C39" s="160"/>
      <c r="D39" s="160"/>
      <c r="E39" s="160"/>
      <c r="F39" s="160"/>
      <c r="G39" s="160"/>
      <c r="H39" s="160"/>
      <c r="I39" s="160"/>
      <c r="J39" s="160"/>
      <c r="K39" s="160"/>
    </row>
    <row r="40" spans="1:11" s="114" customFormat="1" ht="15.75" customHeight="1">
      <c r="A40" s="160" t="s">
        <v>47</v>
      </c>
      <c r="B40" s="160"/>
      <c r="C40" s="160"/>
      <c r="D40" s="160"/>
      <c r="E40" s="160"/>
      <c r="F40" s="160"/>
      <c r="G40" s="160"/>
      <c r="H40" s="160"/>
      <c r="I40" s="160"/>
      <c r="J40" s="160"/>
      <c r="K40" s="160"/>
    </row>
    <row r="41" s="114" customFormat="1" ht="14.25"/>
    <row r="42" s="114" customFormat="1" ht="14.25"/>
    <row r="43" s="114" customFormat="1" ht="14.25"/>
    <row r="44" s="114" customFormat="1" ht="14.25"/>
    <row r="45" s="114" customFormat="1" ht="14.25"/>
    <row r="46" s="114" customFormat="1" ht="14.25"/>
    <row r="47" s="114" customFormat="1" ht="14.25"/>
    <row r="48" s="114" customFormat="1" ht="14.25"/>
    <row r="49" s="114" customFormat="1" ht="14.25"/>
    <row r="50" s="114" customFormat="1" ht="14.25"/>
    <row r="51" s="114" customFormat="1" ht="14.25"/>
    <row r="52" s="114" customFormat="1" ht="14.25"/>
    <row r="53" s="114" customFormat="1" ht="14.25"/>
    <row r="54" s="114" customFormat="1" ht="14.25"/>
    <row r="55" s="114" customFormat="1" ht="14.25"/>
    <row r="56" s="114" customFormat="1" ht="14.25"/>
    <row r="57" s="114" customFormat="1" ht="14.25"/>
    <row r="58" s="114" customFormat="1" ht="14.25"/>
    <row r="59" s="114" customFormat="1" ht="14.25"/>
    <row r="60" s="114" customFormat="1" ht="14.25"/>
    <row r="61" s="114" customFormat="1" ht="14.25"/>
    <row r="62" s="114" customFormat="1" ht="14.25"/>
    <row r="63" s="114" customFormat="1" ht="14.25"/>
    <row r="64" s="114" customFormat="1" ht="14.25"/>
    <row r="65" s="114" customFormat="1" ht="14.25"/>
    <row r="66" s="114" customFormat="1" ht="14.25"/>
    <row r="67" s="114" customFormat="1" ht="14.25"/>
    <row r="68" s="114" customFormat="1" ht="14.25"/>
    <row r="69" s="114" customFormat="1" ht="14.25"/>
    <row r="70" s="114" customFormat="1" ht="14.25"/>
    <row r="71" s="114" customFormat="1" ht="14.25"/>
    <row r="72" s="114" customFormat="1" ht="14.25"/>
    <row r="73" s="114" customFormat="1" ht="14.25"/>
    <row r="74" s="114" customFormat="1" ht="14.25"/>
    <row r="75" s="114" customFormat="1" ht="14.25"/>
    <row r="76" s="114" customFormat="1" ht="14.25"/>
    <row r="77" s="114" customFormat="1" ht="14.25"/>
    <row r="78" s="114" customFormat="1" ht="14.25"/>
    <row r="79" s="114" customFormat="1" ht="14.25"/>
    <row r="80" s="114" customFormat="1" ht="14.25"/>
    <row r="81" s="114" customFormat="1" ht="14.25"/>
    <row r="82" s="114" customFormat="1" ht="14.25"/>
    <row r="83" s="114" customFormat="1" ht="14.25"/>
    <row r="84" s="114" customFormat="1" ht="14.25"/>
    <row r="85" s="114" customFormat="1" ht="14.25"/>
    <row r="86" s="114" customFormat="1" ht="14.25"/>
    <row r="87" s="114" customFormat="1" ht="14.25"/>
    <row r="88" s="114" customFormat="1" ht="14.25"/>
    <row r="89" s="114" customFormat="1" ht="14.25"/>
    <row r="90" s="114" customFormat="1" ht="14.25"/>
    <row r="91" s="114" customFormat="1" ht="14.25"/>
    <row r="92" s="114" customFormat="1" ht="14.25"/>
    <row r="93" s="114" customFormat="1" ht="14.25"/>
    <row r="94" s="114" customFormat="1" ht="14.25"/>
    <row r="95" s="114" customFormat="1" ht="14.25"/>
    <row r="96" s="114" customFormat="1" ht="14.25"/>
    <row r="97" s="114" customFormat="1" ht="14.25"/>
    <row r="98" s="114" customFormat="1" ht="14.25"/>
    <row r="99" s="114" customFormat="1" ht="14.25"/>
    <row r="100" s="114" customFormat="1" ht="14.25"/>
    <row r="101" s="114" customFormat="1" ht="14.25"/>
    <row r="102" s="114" customFormat="1" ht="14.25"/>
    <row r="103" s="114" customFormat="1" ht="14.25"/>
    <row r="104" s="114" customFormat="1" ht="14.25"/>
    <row r="105" s="114" customFormat="1" ht="14.25"/>
    <row r="106" s="114" customFormat="1" ht="14.25"/>
    <row r="107" s="114" customFormat="1" ht="14.25"/>
    <row r="108" s="114" customFormat="1" ht="14.25"/>
    <row r="109" s="114" customFormat="1" ht="14.25"/>
    <row r="110" s="114" customFormat="1" ht="14.25"/>
    <row r="111" s="114" customFormat="1" ht="14.25"/>
    <row r="112" s="114" customFormat="1" ht="14.25"/>
    <row r="113" s="114" customFormat="1" ht="14.25"/>
    <row r="114" s="114" customFormat="1" ht="14.25"/>
    <row r="115" s="114" customFormat="1" ht="14.25"/>
    <row r="116" s="114" customFormat="1" ht="14.25"/>
    <row r="117" s="114" customFormat="1" ht="14.25"/>
    <row r="118" s="114" customFormat="1" ht="14.25"/>
    <row r="119" s="114" customFormat="1" ht="14.25"/>
    <row r="120" s="114" customFormat="1" ht="14.25"/>
    <row r="121" s="114" customFormat="1" ht="14.25"/>
    <row r="122" s="114" customFormat="1" ht="14.25"/>
    <row r="123" s="114" customFormat="1" ht="14.25"/>
    <row r="124" s="114" customFormat="1" ht="14.25"/>
    <row r="125" s="114" customFormat="1" ht="14.25"/>
    <row r="126" s="114" customFormat="1" ht="14.25"/>
    <row r="127" s="114" customFormat="1" ht="14.25"/>
    <row r="128" s="114" customFormat="1" ht="14.25"/>
    <row r="129" s="114" customFormat="1" ht="14.25"/>
    <row r="130" s="114" customFormat="1" ht="14.25"/>
    <row r="131" s="114" customFormat="1" ht="14.25"/>
    <row r="132" s="114" customFormat="1" ht="14.25"/>
    <row r="133" s="114" customFormat="1" ht="14.25"/>
    <row r="134" s="114" customFormat="1" ht="14.25"/>
    <row r="135" s="114" customFormat="1" ht="14.25"/>
    <row r="136" s="114" customFormat="1" ht="14.25"/>
    <row r="137" s="114" customFormat="1" ht="14.25"/>
    <row r="138" s="114" customFormat="1" ht="14.25"/>
    <row r="139" s="114" customFormat="1" ht="14.25"/>
    <row r="140" s="114" customFormat="1" ht="14.25"/>
    <row r="141" s="114" customFormat="1" ht="14.25"/>
    <row r="142" s="114" customFormat="1" ht="14.25"/>
    <row r="143" s="114" customFormat="1" ht="14.25"/>
    <row r="144" s="114" customFormat="1" ht="14.25"/>
    <row r="145" s="114" customFormat="1" ht="14.25"/>
    <row r="146" s="114" customFormat="1" ht="14.25"/>
    <row r="147" s="114" customFormat="1" ht="14.25"/>
    <row r="148" s="114" customFormat="1" ht="14.25"/>
    <row r="149" s="114" customFormat="1" ht="14.25"/>
    <row r="150" s="114" customFormat="1" ht="14.25"/>
    <row r="151" s="114" customFormat="1" ht="14.25"/>
    <row r="152" s="114" customFormat="1" ht="14.25"/>
    <row r="153" s="114" customFormat="1" ht="14.25"/>
    <row r="154" s="114" customFormat="1" ht="14.25"/>
    <row r="155" s="114" customFormat="1" ht="14.25"/>
    <row r="156" s="114" customFormat="1" ht="14.25"/>
    <row r="157" s="114" customFormat="1" ht="14.25"/>
    <row r="158" s="114" customFormat="1" ht="14.25"/>
    <row r="159" s="114" customFormat="1" ht="14.25"/>
    <row r="160" s="114" customFormat="1" ht="14.25"/>
    <row r="161" s="114" customFormat="1" ht="14.25"/>
    <row r="162" s="114" customFormat="1" ht="14.25"/>
    <row r="163" s="114" customFormat="1" ht="14.25"/>
    <row r="164" s="114" customFormat="1" ht="14.25"/>
    <row r="165" s="114" customFormat="1" ht="14.25"/>
    <row r="166" s="114" customFormat="1" ht="14.25"/>
    <row r="167" s="114" customFormat="1" ht="14.25"/>
    <row r="168" s="114" customFormat="1" ht="14.25"/>
    <row r="169" s="114" customFormat="1" ht="14.25"/>
    <row r="170" s="114" customFormat="1" ht="14.25"/>
    <row r="171" s="114" customFormat="1" ht="14.25"/>
    <row r="172" s="114" customFormat="1" ht="14.25"/>
    <row r="173" s="114" customFormat="1" ht="14.25"/>
    <row r="174" s="114" customFormat="1" ht="14.25"/>
    <row r="175" s="114" customFormat="1" ht="14.25"/>
    <row r="176" s="114" customFormat="1" ht="14.25"/>
    <row r="177" s="114" customFormat="1" ht="14.25"/>
    <row r="178" s="114" customFormat="1" ht="14.25"/>
    <row r="179" s="114" customFormat="1" ht="14.25"/>
    <row r="180" s="114" customFormat="1" ht="14.25"/>
    <row r="181" s="114" customFormat="1" ht="14.25"/>
    <row r="182" s="114" customFormat="1" ht="14.25"/>
    <row r="183" s="114" customFormat="1" ht="14.25"/>
    <row r="184" s="114" customFormat="1" ht="14.25"/>
    <row r="185" s="114" customFormat="1" ht="14.25"/>
    <row r="186" s="114" customFormat="1" ht="14.25"/>
    <row r="187" s="114" customFormat="1" ht="14.25"/>
    <row r="188" s="114" customFormat="1" ht="14.25"/>
    <row r="189" s="114" customFormat="1" ht="14.25"/>
    <row r="190" s="114" customFormat="1" ht="14.25"/>
    <row r="191" s="114" customFormat="1" ht="14.25"/>
    <row r="192" s="114" customFormat="1" ht="14.25"/>
    <row r="193" s="114" customFormat="1" ht="14.25"/>
    <row r="194" s="114" customFormat="1" ht="14.25"/>
    <row r="195" s="114" customFormat="1" ht="14.25"/>
    <row r="196" s="114" customFormat="1" ht="14.25"/>
    <row r="197" s="114" customFormat="1" ht="14.25"/>
    <row r="198" s="114" customFormat="1" ht="14.25"/>
    <row r="199" s="114" customFormat="1" ht="14.25"/>
    <row r="200" s="114" customFormat="1" ht="14.25"/>
    <row r="201" s="114" customFormat="1" ht="14.25"/>
    <row r="202" s="114" customFormat="1" ht="14.25"/>
    <row r="203" s="114" customFormat="1" ht="14.25"/>
    <row r="204" s="114" customFormat="1" ht="14.25"/>
    <row r="205" s="114" customFormat="1" ht="14.25"/>
    <row r="206" s="114" customFormat="1" ht="14.25"/>
    <row r="207" s="114" customFormat="1" ht="14.25"/>
    <row r="208" s="114" customFormat="1" ht="14.25"/>
    <row r="209" s="114" customFormat="1" ht="14.25"/>
    <row r="210" s="114" customFormat="1" ht="14.25"/>
    <row r="211" s="114" customFormat="1" ht="14.25"/>
    <row r="212" s="114" customFormat="1" ht="14.25"/>
    <row r="213" s="114" customFormat="1" ht="14.25"/>
    <row r="214" s="114" customFormat="1" ht="14.25"/>
    <row r="215" s="114" customFormat="1" ht="14.25"/>
    <row r="216" s="114" customFormat="1" ht="14.25"/>
    <row r="217" s="114" customFormat="1" ht="14.25"/>
    <row r="218" s="114" customFormat="1" ht="14.25"/>
    <row r="219" s="114" customFormat="1" ht="14.25"/>
    <row r="220" s="114" customFormat="1" ht="14.25"/>
    <row r="221" s="114" customFormat="1" ht="14.25"/>
    <row r="222" s="114" customFormat="1" ht="14.25"/>
    <row r="223" s="114" customFormat="1" ht="14.25"/>
    <row r="224" s="114" customFormat="1" ht="14.25"/>
    <row r="225" s="114" customFormat="1" ht="14.25"/>
    <row r="226" s="114" customFormat="1" ht="14.25"/>
    <row r="227" s="114" customFormat="1" ht="14.25"/>
    <row r="228" s="114" customFormat="1" ht="14.25"/>
    <row r="229" s="114" customFormat="1" ht="14.25"/>
    <row r="230" s="114" customFormat="1" ht="14.25"/>
    <row r="231" s="114" customFormat="1" ht="14.25"/>
    <row r="232" s="114" customFormat="1" ht="14.25"/>
    <row r="233" s="114" customFormat="1" ht="14.25"/>
    <row r="234" s="114" customFormat="1" ht="14.25"/>
    <row r="235" s="114" customFormat="1" ht="14.25"/>
    <row r="236" s="114" customFormat="1" ht="14.25"/>
    <row r="237" s="114" customFormat="1" ht="14.25"/>
    <row r="238" s="114" customFormat="1" ht="14.25"/>
    <row r="239" s="114" customFormat="1" ht="14.25"/>
    <row r="240" s="114" customFormat="1" ht="14.25"/>
    <row r="241" s="114" customFormat="1" ht="14.25"/>
    <row r="242" s="114" customFormat="1" ht="14.25"/>
    <row r="243" s="114" customFormat="1" ht="14.25"/>
    <row r="244" s="114" customFormat="1" ht="14.25"/>
    <row r="245" s="114" customFormat="1" ht="14.25"/>
    <row r="246" s="114" customFormat="1" ht="14.25"/>
    <row r="247" s="114" customFormat="1" ht="14.25"/>
    <row r="248" s="114" customFormat="1" ht="14.25"/>
    <row r="249" s="114" customFormat="1" ht="14.25"/>
    <row r="250" s="114" customFormat="1" ht="14.25"/>
    <row r="251" s="114" customFormat="1" ht="14.25"/>
    <row r="252" s="114" customFormat="1" ht="14.25"/>
    <row r="253" s="114" customFormat="1" ht="14.25"/>
    <row r="254" s="114" customFormat="1" ht="14.25"/>
    <row r="255" s="114" customFormat="1" ht="14.25"/>
    <row r="256" s="114" customFormat="1" ht="14.25"/>
    <row r="257" s="114" customFormat="1" ht="14.25"/>
    <row r="258" s="114" customFormat="1" ht="14.25"/>
    <row r="259" s="114" customFormat="1" ht="14.25"/>
    <row r="260" s="114" customFormat="1" ht="14.25"/>
    <row r="261" s="114" customFormat="1" ht="14.25"/>
    <row r="262" s="114" customFormat="1" ht="14.25"/>
    <row r="263" s="114" customFormat="1" ht="14.25"/>
    <row r="264" s="114" customFormat="1" ht="14.25"/>
    <row r="265" s="114" customFormat="1" ht="14.25"/>
    <row r="266" s="114" customFormat="1" ht="14.25"/>
    <row r="267" s="114" customFormat="1" ht="14.25"/>
    <row r="268" s="114" customFormat="1" ht="14.25"/>
    <row r="269" s="114" customFormat="1" ht="14.25"/>
    <row r="270" s="114" customFormat="1" ht="14.25"/>
    <row r="271" s="114" customFormat="1" ht="14.25"/>
    <row r="272" s="114" customFormat="1" ht="14.25"/>
    <row r="273" s="114" customFormat="1" ht="14.25"/>
    <row r="274" s="114" customFormat="1" ht="14.25"/>
    <row r="275" s="114" customFormat="1" ht="14.25"/>
    <row r="276" s="114" customFormat="1" ht="14.25"/>
    <row r="277" s="114" customFormat="1" ht="14.25"/>
    <row r="278" s="114" customFormat="1" ht="14.25"/>
    <row r="279" s="114" customFormat="1" ht="14.25"/>
    <row r="280" s="114" customFormat="1" ht="14.25"/>
    <row r="281" s="114" customFormat="1" ht="14.25"/>
    <row r="282" s="114" customFormat="1" ht="14.25"/>
    <row r="283" s="114" customFormat="1" ht="14.25"/>
    <row r="284" s="114" customFormat="1" ht="14.25"/>
    <row r="285" s="114" customFormat="1" ht="14.25"/>
    <row r="286" s="114" customFormat="1" ht="14.25"/>
    <row r="287" s="114" customFormat="1" ht="14.25"/>
    <row r="288" s="114" customFormat="1" ht="14.25"/>
    <row r="289" s="114" customFormat="1" ht="14.25"/>
    <row r="290" s="114" customFormat="1" ht="14.25"/>
    <row r="291" s="114" customFormat="1" ht="14.25"/>
    <row r="292" s="114" customFormat="1" ht="14.25"/>
    <row r="293" s="114" customFormat="1" ht="14.25"/>
    <row r="294" s="114" customFormat="1" ht="14.25"/>
    <row r="295" s="114" customFormat="1" ht="14.25"/>
    <row r="296" s="114" customFormat="1" ht="14.25"/>
    <row r="297" s="114" customFormat="1" ht="14.25"/>
    <row r="298" s="114" customFormat="1" ht="14.25"/>
    <row r="299" s="114" customFormat="1" ht="14.25"/>
    <row r="300" s="114" customFormat="1" ht="14.25"/>
    <row r="301" s="114" customFormat="1" ht="14.25"/>
    <row r="302" s="114" customFormat="1" ht="14.25"/>
    <row r="303" s="114" customFormat="1" ht="14.25"/>
    <row r="304" s="114" customFormat="1" ht="14.25"/>
    <row r="305" s="114" customFormat="1" ht="14.25"/>
    <row r="306" s="114" customFormat="1" ht="14.25"/>
    <row r="307" s="114" customFormat="1" ht="14.25"/>
    <row r="308" s="114" customFormat="1" ht="14.25"/>
    <row r="309" s="114" customFormat="1" ht="14.25"/>
    <row r="310" s="114" customFormat="1" ht="14.25"/>
    <row r="311" s="114" customFormat="1" ht="14.25"/>
    <row r="312" s="114" customFormat="1" ht="14.25"/>
    <row r="313" s="114" customFormat="1" ht="14.25"/>
    <row r="314" s="114" customFormat="1" ht="14.25"/>
    <row r="315" s="114" customFormat="1" ht="14.25"/>
    <row r="316" s="114" customFormat="1" ht="14.25"/>
    <row r="317" s="114" customFormat="1" ht="14.25"/>
    <row r="318" s="114" customFormat="1" ht="14.25"/>
    <row r="319" s="114" customFormat="1" ht="14.25"/>
    <row r="320" s="114" customFormat="1" ht="14.25"/>
    <row r="321" s="114" customFormat="1" ht="14.25"/>
    <row r="322" s="114" customFormat="1" ht="14.25"/>
    <row r="323" s="114" customFormat="1" ht="14.25"/>
    <row r="324" s="114" customFormat="1" ht="14.25"/>
    <row r="325" s="114" customFormat="1" ht="14.25"/>
    <row r="326" s="114" customFormat="1" ht="14.25"/>
    <row r="327" s="114" customFormat="1" ht="14.25"/>
    <row r="328" s="114" customFormat="1" ht="14.25"/>
    <row r="329" s="114" customFormat="1" ht="14.25"/>
    <row r="330" s="114" customFormat="1" ht="14.25"/>
    <row r="331" s="114" customFormat="1" ht="14.25"/>
    <row r="332" s="114" customFormat="1" ht="14.25"/>
    <row r="333" s="114" customFormat="1" ht="14.25"/>
    <row r="334" s="114" customFormat="1" ht="14.25"/>
    <row r="335" s="114" customFormat="1" ht="14.25"/>
    <row r="336" s="114" customFormat="1" ht="14.25"/>
    <row r="337" s="114" customFormat="1" ht="14.25"/>
    <row r="338" s="114" customFormat="1" ht="14.25"/>
    <row r="339" s="114" customFormat="1" ht="14.25"/>
    <row r="340" s="114" customFormat="1" ht="14.25"/>
    <row r="341" s="114" customFormat="1" ht="14.25"/>
    <row r="342" s="114" customFormat="1" ht="14.25"/>
    <row r="343" s="114" customFormat="1" ht="14.25"/>
    <row r="344" s="114" customFormat="1" ht="14.25"/>
    <row r="345" s="114" customFormat="1" ht="14.25"/>
    <row r="346" s="114" customFormat="1" ht="14.25"/>
    <row r="347" s="114" customFormat="1" ht="14.25"/>
    <row r="348" s="114" customFormat="1" ht="14.25"/>
    <row r="349" s="114" customFormat="1" ht="14.25"/>
    <row r="350" s="114" customFormat="1" ht="14.25"/>
    <row r="351" s="114" customFormat="1" ht="14.25"/>
    <row r="352" s="114" customFormat="1" ht="14.25"/>
    <row r="353" s="114" customFormat="1" ht="14.25"/>
    <row r="354" s="114" customFormat="1" ht="14.25"/>
    <row r="355" s="114" customFormat="1" ht="14.25"/>
    <row r="356" s="114" customFormat="1" ht="14.25"/>
    <row r="357" s="114" customFormat="1" ht="14.25"/>
    <row r="358" s="114" customFormat="1" ht="14.25"/>
    <row r="359" s="114" customFormat="1" ht="14.25"/>
    <row r="360" s="114" customFormat="1" ht="14.25"/>
    <row r="361" s="114" customFormat="1" ht="14.25"/>
    <row r="362" s="114" customFormat="1" ht="14.25"/>
    <row r="363" s="114" customFormat="1" ht="14.25"/>
    <row r="364" s="114" customFormat="1" ht="14.25"/>
    <row r="365" s="114" customFormat="1" ht="14.25"/>
    <row r="366" s="114" customFormat="1" ht="14.25"/>
    <row r="367" s="114" customFormat="1" ht="14.25"/>
    <row r="368" s="114" customFormat="1" ht="14.25"/>
    <row r="369" s="114" customFormat="1" ht="14.25"/>
    <row r="370" s="114" customFormat="1" ht="14.25"/>
    <row r="371" s="114" customFormat="1" ht="14.25"/>
    <row r="372" s="114" customFormat="1" ht="14.25"/>
    <row r="373" s="114" customFormat="1" ht="14.25"/>
    <row r="374" s="114" customFormat="1" ht="14.25"/>
    <row r="375" s="114" customFormat="1" ht="14.25"/>
    <row r="376" s="114" customFormat="1" ht="14.25"/>
    <row r="377" s="114" customFormat="1" ht="14.25"/>
    <row r="378" s="114" customFormat="1" ht="14.25"/>
    <row r="379" s="114" customFormat="1" ht="14.25"/>
    <row r="380" s="114" customFormat="1" ht="14.25"/>
    <row r="381" s="114" customFormat="1" ht="14.25"/>
    <row r="382" s="114" customFormat="1" ht="14.25"/>
    <row r="383" s="114" customFormat="1" ht="14.25"/>
    <row r="384" s="114" customFormat="1" ht="14.25"/>
    <row r="385" s="114" customFormat="1" ht="14.25"/>
    <row r="386" s="114" customFormat="1" ht="14.25"/>
    <row r="387" s="114" customFormat="1" ht="14.25"/>
    <row r="388" s="114" customFormat="1" ht="14.25"/>
    <row r="389" s="114" customFormat="1" ht="14.25"/>
    <row r="390" s="114" customFormat="1" ht="14.25"/>
    <row r="391" s="114" customFormat="1" ht="14.25"/>
    <row r="392" s="114" customFormat="1" ht="14.25"/>
    <row r="393" s="114" customFormat="1" ht="14.25"/>
    <row r="394" s="114" customFormat="1" ht="14.25"/>
    <row r="395" s="114" customFormat="1" ht="14.25"/>
    <row r="396" s="114" customFormat="1" ht="14.25"/>
    <row r="397" s="114" customFormat="1" ht="14.25"/>
    <row r="398" s="114" customFormat="1" ht="14.25"/>
    <row r="399" s="114" customFormat="1" ht="14.25"/>
    <row r="400" s="114" customFormat="1" ht="14.25"/>
    <row r="401" s="114" customFormat="1" ht="14.25"/>
    <row r="402" s="114" customFormat="1" ht="14.25"/>
    <row r="403" s="114" customFormat="1" ht="14.25"/>
    <row r="404" s="114" customFormat="1" ht="14.25"/>
    <row r="405" s="114" customFormat="1" ht="14.25"/>
    <row r="406" s="114" customFormat="1" ht="14.25"/>
    <row r="407" s="114" customFormat="1" ht="14.25"/>
    <row r="408" s="114" customFormat="1" ht="14.25"/>
    <row r="409" s="114" customFormat="1" ht="14.25"/>
    <row r="410" s="114" customFormat="1" ht="14.25"/>
    <row r="411" s="114" customFormat="1" ht="14.25"/>
    <row r="412" s="114" customFormat="1" ht="14.25"/>
    <row r="413" s="114" customFormat="1" ht="14.25"/>
    <row r="414" s="114" customFormat="1" ht="14.25"/>
    <row r="415" s="114" customFormat="1" ht="14.25"/>
  </sheetData>
  <sheetProtection/>
  <mergeCells count="41">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A38:K38"/>
    <mergeCell ref="A39:K39"/>
    <mergeCell ref="A40:K40"/>
    <mergeCell ref="A4:A5"/>
    <mergeCell ref="B4:E5"/>
  </mergeCells>
  <printOptions/>
  <pageMargins left="0.7900000000000001" right="0.7900000000000001" top="0.59" bottom="0.59" header="0.51" footer="0.47"/>
  <pageSetup firstPageNumber="19" useFirstPageNumber="1"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V73"/>
  <sheetViews>
    <sheetView zoomScale="80" zoomScaleNormal="80" zoomScaleSheetLayoutView="100" workbookViewId="0" topLeftCell="A1">
      <selection activeCell="J9" sqref="J9"/>
    </sheetView>
  </sheetViews>
  <sheetFormatPr defaultColWidth="9.00390625" defaultRowHeight="14.25"/>
  <cols>
    <col min="1" max="1" width="3.75390625" style="36" customWidth="1"/>
    <col min="2" max="2" width="9.50390625" style="36" customWidth="1"/>
    <col min="3" max="3" width="5.50390625" style="36" customWidth="1"/>
    <col min="4" max="4" width="8.50390625" style="36" customWidth="1"/>
    <col min="5" max="5" width="9.00390625" style="36" customWidth="1"/>
    <col min="6" max="6" width="39.00390625" style="37" customWidth="1"/>
    <col min="7" max="7" width="8.625" style="36" customWidth="1"/>
    <col min="8" max="11" width="8.50390625" style="36" customWidth="1"/>
    <col min="12" max="15" width="8.125" style="36" customWidth="1"/>
    <col min="16" max="16" width="9.375" style="36" customWidth="1"/>
    <col min="17" max="17" width="9.00390625" style="36" customWidth="1"/>
    <col min="18" max="18" width="45.25390625" style="37" customWidth="1"/>
    <col min="19" max="20" width="13.50390625" style="36" customWidth="1"/>
    <col min="21" max="21" width="13.50390625" style="29" customWidth="1"/>
    <col min="22" max="22" width="29.625" style="29" customWidth="1"/>
    <col min="23" max="16384" width="13.50390625" style="29" customWidth="1"/>
  </cols>
  <sheetData>
    <row r="1" spans="1:20" s="29" customFormat="1" ht="20.25">
      <c r="A1" s="38" t="s">
        <v>48</v>
      </c>
      <c r="B1" s="39"/>
      <c r="C1" s="39"/>
      <c r="D1" s="39"/>
      <c r="E1" s="39"/>
      <c r="F1" s="37"/>
      <c r="G1" s="36"/>
      <c r="H1" s="36"/>
      <c r="I1" s="36"/>
      <c r="J1" s="36"/>
      <c r="K1" s="36"/>
      <c r="L1" s="36"/>
      <c r="M1" s="36"/>
      <c r="N1" s="36"/>
      <c r="O1" s="36"/>
      <c r="P1" s="36"/>
      <c r="Q1" s="36"/>
      <c r="R1" s="37"/>
      <c r="S1" s="36"/>
      <c r="T1" s="36"/>
    </row>
    <row r="2" spans="1:22" s="30" customFormat="1" ht="27">
      <c r="A2" s="40" t="s">
        <v>49</v>
      </c>
      <c r="B2" s="41"/>
      <c r="C2" s="41"/>
      <c r="D2" s="41"/>
      <c r="E2" s="41"/>
      <c r="F2" s="42"/>
      <c r="G2" s="41"/>
      <c r="H2" s="41"/>
      <c r="I2" s="41"/>
      <c r="J2" s="41"/>
      <c r="K2" s="41"/>
      <c r="L2" s="41"/>
      <c r="M2" s="41"/>
      <c r="N2" s="41"/>
      <c r="O2" s="41"/>
      <c r="P2" s="41"/>
      <c r="Q2" s="41"/>
      <c r="R2" s="42"/>
      <c r="S2" s="41"/>
      <c r="T2" s="41"/>
      <c r="U2" s="41"/>
      <c r="V2" s="41"/>
    </row>
    <row r="3" spans="1:22" s="31" customFormat="1" ht="12.75">
      <c r="A3" s="43" t="s">
        <v>50</v>
      </c>
      <c r="B3" s="43"/>
      <c r="C3" s="43"/>
      <c r="D3" s="43"/>
      <c r="E3" s="44"/>
      <c r="F3" s="45"/>
      <c r="G3" s="46"/>
      <c r="H3" s="47"/>
      <c r="I3" s="47"/>
      <c r="J3" s="47"/>
      <c r="K3" s="47"/>
      <c r="L3" s="47"/>
      <c r="M3" s="47"/>
      <c r="N3" s="47"/>
      <c r="O3" s="47"/>
      <c r="P3" s="47"/>
      <c r="Q3" s="47"/>
      <c r="R3" s="43"/>
      <c r="S3" s="47"/>
      <c r="T3" s="47"/>
      <c r="U3" s="47"/>
      <c r="V3" s="98"/>
    </row>
    <row r="4" spans="1:22" s="31" customFormat="1" ht="12.75">
      <c r="A4" s="19" t="s">
        <v>3</v>
      </c>
      <c r="B4" s="16" t="s">
        <v>51</v>
      </c>
      <c r="C4" s="48" t="s">
        <v>52</v>
      </c>
      <c r="D4" s="48" t="s">
        <v>53</v>
      </c>
      <c r="E4" s="16" t="s">
        <v>54</v>
      </c>
      <c r="F4" s="16" t="s">
        <v>55</v>
      </c>
      <c r="G4" s="48" t="s">
        <v>56</v>
      </c>
      <c r="H4" s="49" t="s">
        <v>57</v>
      </c>
      <c r="I4" s="76"/>
      <c r="J4" s="76"/>
      <c r="K4" s="77"/>
      <c r="L4" s="16" t="s">
        <v>58</v>
      </c>
      <c r="M4" s="16"/>
      <c r="N4" s="16"/>
      <c r="O4" s="16"/>
      <c r="P4" s="48" t="s">
        <v>59</v>
      </c>
      <c r="Q4" s="48"/>
      <c r="R4" s="78" t="s">
        <v>60</v>
      </c>
      <c r="S4" s="16" t="s">
        <v>61</v>
      </c>
      <c r="T4" s="16" t="s">
        <v>62</v>
      </c>
      <c r="U4" s="99" t="s">
        <v>63</v>
      </c>
      <c r="V4" s="16" t="s">
        <v>64</v>
      </c>
    </row>
    <row r="5" spans="1:22" s="31" customFormat="1" ht="12.75">
      <c r="A5" s="19"/>
      <c r="B5" s="16"/>
      <c r="C5" s="48"/>
      <c r="D5" s="48"/>
      <c r="E5" s="16"/>
      <c r="F5" s="16"/>
      <c r="G5" s="48"/>
      <c r="H5" s="50" t="s">
        <v>65</v>
      </c>
      <c r="I5" s="78" t="s">
        <v>66</v>
      </c>
      <c r="J5" s="78" t="s">
        <v>67</v>
      </c>
      <c r="K5" s="78" t="s">
        <v>68</v>
      </c>
      <c r="L5" s="16" t="s">
        <v>69</v>
      </c>
      <c r="M5" s="16"/>
      <c r="N5" s="16" t="s">
        <v>70</v>
      </c>
      <c r="O5" s="16"/>
      <c r="P5" s="48" t="s">
        <v>71</v>
      </c>
      <c r="Q5" s="48" t="s">
        <v>72</v>
      </c>
      <c r="R5" s="100"/>
      <c r="S5" s="16"/>
      <c r="T5" s="16"/>
      <c r="U5" s="101"/>
      <c r="V5" s="16"/>
    </row>
    <row r="6" spans="1:22" s="31" customFormat="1" ht="38.25">
      <c r="A6" s="19"/>
      <c r="B6" s="16"/>
      <c r="C6" s="48"/>
      <c r="D6" s="48"/>
      <c r="E6" s="16"/>
      <c r="F6" s="16"/>
      <c r="G6" s="48"/>
      <c r="H6" s="51"/>
      <c r="I6" s="79"/>
      <c r="J6" s="79"/>
      <c r="K6" s="79"/>
      <c r="L6" s="16" t="s">
        <v>73</v>
      </c>
      <c r="M6" s="16" t="s">
        <v>74</v>
      </c>
      <c r="N6" s="16" t="s">
        <v>75</v>
      </c>
      <c r="O6" s="16" t="s">
        <v>76</v>
      </c>
      <c r="P6" s="48"/>
      <c r="Q6" s="48"/>
      <c r="R6" s="79"/>
      <c r="S6" s="16"/>
      <c r="T6" s="16"/>
      <c r="U6" s="102"/>
      <c r="V6" s="16"/>
    </row>
    <row r="7" spans="1:22" s="32" customFormat="1" ht="12">
      <c r="A7" s="52"/>
      <c r="B7" s="52" t="s">
        <v>13</v>
      </c>
      <c r="C7" s="52"/>
      <c r="D7" s="52"/>
      <c r="E7" s="52"/>
      <c r="F7" s="53"/>
      <c r="G7" s="52"/>
      <c r="H7" s="52">
        <f aca="true" t="shared" si="0" ref="H7:O7">H8+H21+H23+H26+H27+H33+H46+H51+H53+H56+H60+H62+H63</f>
        <v>19443</v>
      </c>
      <c r="I7" s="52">
        <f t="shared" si="0"/>
        <v>0</v>
      </c>
      <c r="J7" s="52">
        <f t="shared" si="0"/>
        <v>0</v>
      </c>
      <c r="K7" s="52">
        <f t="shared" si="0"/>
        <v>0</v>
      </c>
      <c r="L7" s="52">
        <f t="shared" si="0"/>
        <v>1161</v>
      </c>
      <c r="M7" s="52">
        <f t="shared" si="0"/>
        <v>0</v>
      </c>
      <c r="N7" s="52">
        <f t="shared" si="0"/>
        <v>17546</v>
      </c>
      <c r="O7" s="52">
        <f t="shared" si="0"/>
        <v>54620</v>
      </c>
      <c r="P7" s="52"/>
      <c r="Q7" s="52"/>
      <c r="R7" s="53"/>
      <c r="S7" s="52"/>
      <c r="T7" s="52"/>
      <c r="U7" s="54"/>
      <c r="V7" s="54"/>
    </row>
    <row r="8" spans="1:22" s="32" customFormat="1" ht="12">
      <c r="A8" s="52" t="s">
        <v>14</v>
      </c>
      <c r="B8" s="52" t="s">
        <v>77</v>
      </c>
      <c r="C8" s="52"/>
      <c r="D8" s="52"/>
      <c r="E8" s="52"/>
      <c r="F8" s="53"/>
      <c r="G8" s="52"/>
      <c r="H8" s="52">
        <f aca="true" t="shared" si="1" ref="H8:O8">SUM(H9:H20)</f>
        <v>6429</v>
      </c>
      <c r="I8" s="52">
        <f t="shared" si="1"/>
        <v>0</v>
      </c>
      <c r="J8" s="52">
        <f t="shared" si="1"/>
        <v>0</v>
      </c>
      <c r="K8" s="52">
        <f t="shared" si="1"/>
        <v>0</v>
      </c>
      <c r="L8" s="52">
        <f t="shared" si="1"/>
        <v>78</v>
      </c>
      <c r="M8" s="52">
        <f t="shared" si="1"/>
        <v>0</v>
      </c>
      <c r="N8" s="52">
        <f t="shared" si="1"/>
        <v>1108</v>
      </c>
      <c r="O8" s="52">
        <f t="shared" si="1"/>
        <v>4672</v>
      </c>
      <c r="P8" s="52"/>
      <c r="Q8" s="52"/>
      <c r="R8" s="53"/>
      <c r="S8" s="52"/>
      <c r="T8" s="52"/>
      <c r="U8" s="54"/>
      <c r="V8" s="54"/>
    </row>
    <row r="9" spans="1:22" s="33" customFormat="1" ht="240">
      <c r="A9" s="54">
        <v>1</v>
      </c>
      <c r="B9" s="55" t="s">
        <v>78</v>
      </c>
      <c r="C9" s="54" t="s">
        <v>79</v>
      </c>
      <c r="D9" s="54" t="s">
        <v>80</v>
      </c>
      <c r="E9" s="55" t="s">
        <v>81</v>
      </c>
      <c r="F9" s="56" t="s">
        <v>82</v>
      </c>
      <c r="G9" s="54"/>
      <c r="H9" s="54">
        <v>2200</v>
      </c>
      <c r="I9" s="54"/>
      <c r="J9" s="54"/>
      <c r="K9" s="80"/>
      <c r="L9" s="54">
        <v>17</v>
      </c>
      <c r="M9" s="54"/>
      <c r="N9" s="54">
        <v>115</v>
      </c>
      <c r="O9" s="81">
        <v>559</v>
      </c>
      <c r="P9" s="82">
        <v>44958</v>
      </c>
      <c r="Q9" s="82">
        <v>45260</v>
      </c>
      <c r="R9" s="56" t="s">
        <v>83</v>
      </c>
      <c r="S9" s="55" t="s">
        <v>84</v>
      </c>
      <c r="T9" s="55" t="s">
        <v>85</v>
      </c>
      <c r="U9" s="54"/>
      <c r="V9" s="54"/>
    </row>
    <row r="10" spans="1:22" s="33" customFormat="1" ht="408">
      <c r="A10" s="54">
        <v>2</v>
      </c>
      <c r="B10" s="55" t="s">
        <v>86</v>
      </c>
      <c r="C10" s="54" t="s">
        <v>79</v>
      </c>
      <c r="D10" s="54" t="s">
        <v>80</v>
      </c>
      <c r="E10" s="55" t="s">
        <v>87</v>
      </c>
      <c r="F10" s="56" t="s">
        <v>88</v>
      </c>
      <c r="G10" s="54"/>
      <c r="H10" s="54">
        <v>2452</v>
      </c>
      <c r="I10" s="54"/>
      <c r="J10" s="54"/>
      <c r="K10" s="54"/>
      <c r="L10" s="54">
        <v>13</v>
      </c>
      <c r="M10" s="54"/>
      <c r="N10" s="54">
        <v>268</v>
      </c>
      <c r="O10" s="81">
        <v>1120</v>
      </c>
      <c r="P10" s="82">
        <v>44958</v>
      </c>
      <c r="Q10" s="82">
        <v>45260</v>
      </c>
      <c r="R10" s="56" t="s">
        <v>89</v>
      </c>
      <c r="S10" s="55" t="s">
        <v>85</v>
      </c>
      <c r="T10" s="55" t="s">
        <v>85</v>
      </c>
      <c r="U10" s="54"/>
      <c r="V10" s="64"/>
    </row>
    <row r="11" spans="1:22" s="34" customFormat="1" ht="96">
      <c r="A11" s="54">
        <v>3</v>
      </c>
      <c r="B11" s="55" t="s">
        <v>90</v>
      </c>
      <c r="C11" s="54" t="s">
        <v>79</v>
      </c>
      <c r="D11" s="54" t="s">
        <v>80</v>
      </c>
      <c r="E11" s="57" t="s">
        <v>91</v>
      </c>
      <c r="F11" s="58" t="s">
        <v>92</v>
      </c>
      <c r="G11" s="54"/>
      <c r="H11" s="54">
        <v>122</v>
      </c>
      <c r="I11" s="54"/>
      <c r="J11" s="54"/>
      <c r="K11" s="54"/>
      <c r="L11" s="54">
        <v>5</v>
      </c>
      <c r="M11" s="54"/>
      <c r="N11" s="54">
        <v>53</v>
      </c>
      <c r="O11" s="83">
        <v>200</v>
      </c>
      <c r="P11" s="82">
        <v>44958</v>
      </c>
      <c r="Q11" s="82">
        <v>45260</v>
      </c>
      <c r="R11" s="103" t="s">
        <v>93</v>
      </c>
      <c r="S11" s="55" t="s">
        <v>94</v>
      </c>
      <c r="T11" s="55" t="s">
        <v>95</v>
      </c>
      <c r="U11" s="54"/>
      <c r="V11" s="64"/>
    </row>
    <row r="12" spans="1:22" s="34" customFormat="1" ht="120">
      <c r="A12" s="54">
        <v>4</v>
      </c>
      <c r="B12" s="59" t="s">
        <v>96</v>
      </c>
      <c r="C12" s="54" t="s">
        <v>79</v>
      </c>
      <c r="D12" s="54" t="s">
        <v>80</v>
      </c>
      <c r="E12" s="54" t="s">
        <v>97</v>
      </c>
      <c r="F12" s="56" t="s">
        <v>98</v>
      </c>
      <c r="G12" s="54"/>
      <c r="H12" s="54">
        <v>150</v>
      </c>
      <c r="I12" s="54"/>
      <c r="J12" s="54"/>
      <c r="K12" s="54"/>
      <c r="L12" s="54">
        <v>4</v>
      </c>
      <c r="M12" s="54"/>
      <c r="N12" s="54">
        <v>71</v>
      </c>
      <c r="O12" s="81">
        <v>320</v>
      </c>
      <c r="P12" s="82">
        <v>44958</v>
      </c>
      <c r="Q12" s="82">
        <v>45260</v>
      </c>
      <c r="R12" s="56" t="s">
        <v>99</v>
      </c>
      <c r="S12" s="55" t="s">
        <v>100</v>
      </c>
      <c r="T12" s="55" t="s">
        <v>101</v>
      </c>
      <c r="U12" s="54"/>
      <c r="V12" s="64"/>
    </row>
    <row r="13" spans="1:22" s="34" customFormat="1" ht="144">
      <c r="A13" s="54">
        <v>5</v>
      </c>
      <c r="B13" s="55" t="s">
        <v>102</v>
      </c>
      <c r="C13" s="54" t="s">
        <v>79</v>
      </c>
      <c r="D13" s="54" t="s">
        <v>80</v>
      </c>
      <c r="E13" s="55" t="s">
        <v>103</v>
      </c>
      <c r="F13" s="56" t="s">
        <v>104</v>
      </c>
      <c r="G13" s="54"/>
      <c r="H13" s="54">
        <v>100</v>
      </c>
      <c r="I13" s="54"/>
      <c r="J13" s="54"/>
      <c r="K13" s="54"/>
      <c r="L13" s="54">
        <v>9</v>
      </c>
      <c r="M13" s="54"/>
      <c r="N13" s="54">
        <v>63</v>
      </c>
      <c r="O13" s="54">
        <v>246</v>
      </c>
      <c r="P13" s="82">
        <v>44958</v>
      </c>
      <c r="Q13" s="82">
        <v>45260</v>
      </c>
      <c r="R13" s="56" t="s">
        <v>105</v>
      </c>
      <c r="S13" s="55" t="s">
        <v>106</v>
      </c>
      <c r="T13" s="55" t="s">
        <v>101</v>
      </c>
      <c r="U13" s="54"/>
      <c r="V13" s="64"/>
    </row>
    <row r="14" spans="1:22" s="34" customFormat="1" ht="144">
      <c r="A14" s="54">
        <v>6</v>
      </c>
      <c r="B14" s="55" t="s">
        <v>107</v>
      </c>
      <c r="C14" s="54" t="s">
        <v>79</v>
      </c>
      <c r="D14" s="54" t="s">
        <v>80</v>
      </c>
      <c r="E14" s="55" t="s">
        <v>108</v>
      </c>
      <c r="F14" s="56" t="s">
        <v>109</v>
      </c>
      <c r="G14" s="54"/>
      <c r="H14" s="54">
        <v>58</v>
      </c>
      <c r="I14" s="54"/>
      <c r="J14" s="54"/>
      <c r="K14" s="54"/>
      <c r="L14" s="54">
        <v>10</v>
      </c>
      <c r="M14" s="54"/>
      <c r="N14" s="54">
        <v>67</v>
      </c>
      <c r="O14" s="54">
        <v>283</v>
      </c>
      <c r="P14" s="82">
        <v>44958</v>
      </c>
      <c r="Q14" s="82">
        <v>45260</v>
      </c>
      <c r="R14" s="56" t="s">
        <v>110</v>
      </c>
      <c r="S14" s="55" t="s">
        <v>106</v>
      </c>
      <c r="T14" s="55" t="s">
        <v>101</v>
      </c>
      <c r="U14" s="54"/>
      <c r="V14" s="64"/>
    </row>
    <row r="15" spans="1:22" s="34" customFormat="1" ht="120">
      <c r="A15" s="54">
        <v>7</v>
      </c>
      <c r="B15" s="55" t="s">
        <v>111</v>
      </c>
      <c r="C15" s="54" t="s">
        <v>79</v>
      </c>
      <c r="D15" s="54" t="s">
        <v>80</v>
      </c>
      <c r="E15" s="55" t="s">
        <v>112</v>
      </c>
      <c r="F15" s="56" t="s">
        <v>113</v>
      </c>
      <c r="G15" s="54"/>
      <c r="H15" s="54">
        <v>7</v>
      </c>
      <c r="I15" s="54"/>
      <c r="J15" s="54"/>
      <c r="K15" s="54"/>
      <c r="L15" s="54">
        <v>12</v>
      </c>
      <c r="M15" s="54"/>
      <c r="N15" s="54">
        <v>20</v>
      </c>
      <c r="O15" s="54">
        <v>135</v>
      </c>
      <c r="P15" s="82">
        <v>44958</v>
      </c>
      <c r="Q15" s="82">
        <v>45260</v>
      </c>
      <c r="R15" s="56" t="s">
        <v>114</v>
      </c>
      <c r="S15" s="55" t="s">
        <v>115</v>
      </c>
      <c r="T15" s="55" t="s">
        <v>101</v>
      </c>
      <c r="U15" s="54"/>
      <c r="V15" s="64"/>
    </row>
    <row r="16" spans="1:22" s="31" customFormat="1" ht="132">
      <c r="A16" s="54"/>
      <c r="B16" s="55" t="s">
        <v>116</v>
      </c>
      <c r="C16" s="54" t="s">
        <v>79</v>
      </c>
      <c r="D16" s="54" t="s">
        <v>80</v>
      </c>
      <c r="E16" s="54" t="s">
        <v>117</v>
      </c>
      <c r="F16" s="56" t="s">
        <v>118</v>
      </c>
      <c r="G16" s="54"/>
      <c r="H16" s="54"/>
      <c r="I16" s="54"/>
      <c r="J16" s="54"/>
      <c r="K16" s="54"/>
      <c r="L16" s="54"/>
      <c r="M16" s="54"/>
      <c r="N16" s="54"/>
      <c r="O16" s="54"/>
      <c r="P16" s="84"/>
      <c r="Q16" s="84"/>
      <c r="R16" s="66" t="s">
        <v>119</v>
      </c>
      <c r="S16" s="54" t="s">
        <v>94</v>
      </c>
      <c r="T16" s="54" t="s">
        <v>120</v>
      </c>
      <c r="U16" s="104" t="s">
        <v>121</v>
      </c>
      <c r="V16" s="66" t="s">
        <v>122</v>
      </c>
    </row>
    <row r="17" spans="1:22" s="31" customFormat="1" ht="132">
      <c r="A17" s="60">
        <v>8</v>
      </c>
      <c r="B17" s="61" t="s">
        <v>123</v>
      </c>
      <c r="C17" s="60" t="s">
        <v>79</v>
      </c>
      <c r="D17" s="60" t="s">
        <v>80</v>
      </c>
      <c r="E17" s="60" t="s">
        <v>124</v>
      </c>
      <c r="F17" s="62" t="s">
        <v>125</v>
      </c>
      <c r="G17" s="60"/>
      <c r="H17" s="60">
        <v>280</v>
      </c>
      <c r="I17" s="60"/>
      <c r="J17" s="60"/>
      <c r="K17" s="60"/>
      <c r="L17" s="60"/>
      <c r="M17" s="60"/>
      <c r="N17" s="60">
        <v>36</v>
      </c>
      <c r="O17" s="60">
        <v>138</v>
      </c>
      <c r="P17" s="85">
        <v>45078</v>
      </c>
      <c r="Q17" s="85">
        <v>45261</v>
      </c>
      <c r="R17" s="72" t="s">
        <v>126</v>
      </c>
      <c r="S17" s="60" t="s">
        <v>100</v>
      </c>
      <c r="T17" s="60" t="s">
        <v>120</v>
      </c>
      <c r="U17" s="60" t="s">
        <v>127</v>
      </c>
      <c r="V17" s="72" t="s">
        <v>128</v>
      </c>
    </row>
    <row r="18" spans="1:22" s="31" customFormat="1" ht="84">
      <c r="A18" s="54">
        <v>9</v>
      </c>
      <c r="B18" s="55" t="s">
        <v>129</v>
      </c>
      <c r="C18" s="54" t="s">
        <v>79</v>
      </c>
      <c r="D18" s="54" t="s">
        <v>80</v>
      </c>
      <c r="E18" s="63" t="s">
        <v>130</v>
      </c>
      <c r="F18" s="56" t="s">
        <v>131</v>
      </c>
      <c r="G18" s="54"/>
      <c r="H18" s="54">
        <v>200</v>
      </c>
      <c r="I18" s="54"/>
      <c r="J18" s="54"/>
      <c r="K18" s="54"/>
      <c r="L18" s="54"/>
      <c r="M18" s="54"/>
      <c r="N18" s="54"/>
      <c r="O18" s="54"/>
      <c r="P18" s="86">
        <v>45078</v>
      </c>
      <c r="Q18" s="86">
        <v>45261</v>
      </c>
      <c r="R18" s="66" t="s">
        <v>132</v>
      </c>
      <c r="S18" s="54" t="s">
        <v>85</v>
      </c>
      <c r="T18" s="54" t="s">
        <v>85</v>
      </c>
      <c r="U18" s="54"/>
      <c r="V18" s="64"/>
    </row>
    <row r="19" spans="1:22" s="31" customFormat="1" ht="240">
      <c r="A19" s="54">
        <v>10</v>
      </c>
      <c r="B19" s="55" t="s">
        <v>133</v>
      </c>
      <c r="C19" s="54" t="s">
        <v>79</v>
      </c>
      <c r="D19" s="54" t="s">
        <v>80</v>
      </c>
      <c r="E19" s="54" t="s">
        <v>134</v>
      </c>
      <c r="F19" s="56" t="s">
        <v>135</v>
      </c>
      <c r="G19" s="54"/>
      <c r="H19" s="54">
        <v>300</v>
      </c>
      <c r="I19" s="54"/>
      <c r="J19" s="54"/>
      <c r="K19" s="54"/>
      <c r="L19" s="54"/>
      <c r="M19" s="54"/>
      <c r="N19" s="54">
        <v>64</v>
      </c>
      <c r="O19" s="54">
        <v>263</v>
      </c>
      <c r="P19" s="86">
        <v>45108</v>
      </c>
      <c r="Q19" s="86">
        <v>45261</v>
      </c>
      <c r="R19" s="66" t="s">
        <v>136</v>
      </c>
      <c r="S19" s="54" t="s">
        <v>100</v>
      </c>
      <c r="T19" s="54" t="s">
        <v>85</v>
      </c>
      <c r="U19" s="54"/>
      <c r="V19" s="64"/>
    </row>
    <row r="20" spans="1:22" s="31" customFormat="1" ht="144">
      <c r="A20" s="60">
        <v>11</v>
      </c>
      <c r="B20" s="61" t="s">
        <v>137</v>
      </c>
      <c r="C20" s="60" t="s">
        <v>79</v>
      </c>
      <c r="D20" s="60" t="s">
        <v>80</v>
      </c>
      <c r="E20" s="60" t="s">
        <v>138</v>
      </c>
      <c r="F20" s="62" t="s">
        <v>139</v>
      </c>
      <c r="G20" s="60"/>
      <c r="H20" s="60">
        <v>560</v>
      </c>
      <c r="I20" s="60"/>
      <c r="J20" s="60"/>
      <c r="K20" s="60"/>
      <c r="L20" s="60">
        <v>8</v>
      </c>
      <c r="M20" s="60"/>
      <c r="N20" s="60">
        <v>351</v>
      </c>
      <c r="O20" s="60">
        <v>1408</v>
      </c>
      <c r="P20" s="87">
        <v>45078</v>
      </c>
      <c r="Q20" s="87">
        <v>45261</v>
      </c>
      <c r="R20" s="72" t="s">
        <v>140</v>
      </c>
      <c r="S20" s="60" t="s">
        <v>141</v>
      </c>
      <c r="T20" s="60" t="s">
        <v>142</v>
      </c>
      <c r="U20" s="60" t="s">
        <v>143</v>
      </c>
      <c r="V20" s="60" t="s">
        <v>144</v>
      </c>
    </row>
    <row r="21" spans="1:22" s="32" customFormat="1" ht="12">
      <c r="A21" s="52" t="s">
        <v>34</v>
      </c>
      <c r="B21" s="52" t="s">
        <v>145</v>
      </c>
      <c r="C21" s="52"/>
      <c r="D21" s="52"/>
      <c r="E21" s="52"/>
      <c r="F21" s="53"/>
      <c r="G21" s="52"/>
      <c r="H21" s="52">
        <f aca="true" t="shared" si="2" ref="H21:O21">H22</f>
        <v>133</v>
      </c>
      <c r="I21" s="52">
        <f t="shared" si="2"/>
        <v>0</v>
      </c>
      <c r="J21" s="52">
        <f t="shared" si="2"/>
        <v>0</v>
      </c>
      <c r="K21" s="52">
        <f t="shared" si="2"/>
        <v>0</v>
      </c>
      <c r="L21" s="52">
        <f t="shared" si="2"/>
        <v>0</v>
      </c>
      <c r="M21" s="52">
        <f t="shared" si="2"/>
        <v>0</v>
      </c>
      <c r="N21" s="52">
        <f t="shared" si="2"/>
        <v>0</v>
      </c>
      <c r="O21" s="52">
        <f t="shared" si="2"/>
        <v>0</v>
      </c>
      <c r="P21" s="88"/>
      <c r="Q21" s="88"/>
      <c r="R21" s="53"/>
      <c r="S21" s="52"/>
      <c r="T21" s="52"/>
      <c r="U21" s="54"/>
      <c r="V21" s="64"/>
    </row>
    <row r="22" spans="1:22" s="31" customFormat="1" ht="36">
      <c r="A22" s="54">
        <v>12</v>
      </c>
      <c r="B22" s="64" t="s">
        <v>146</v>
      </c>
      <c r="C22" s="54" t="s">
        <v>79</v>
      </c>
      <c r="D22" s="54" t="s">
        <v>80</v>
      </c>
      <c r="E22" s="64" t="s">
        <v>147</v>
      </c>
      <c r="F22" s="65" t="s">
        <v>148</v>
      </c>
      <c r="G22" s="54"/>
      <c r="H22" s="54">
        <v>133</v>
      </c>
      <c r="I22" s="54"/>
      <c r="J22" s="54"/>
      <c r="K22" s="54"/>
      <c r="L22" s="54"/>
      <c r="M22" s="54"/>
      <c r="N22" s="54"/>
      <c r="O22" s="54"/>
      <c r="P22" s="86">
        <v>45047</v>
      </c>
      <c r="Q22" s="86">
        <v>45261</v>
      </c>
      <c r="R22" s="65" t="s">
        <v>149</v>
      </c>
      <c r="S22" s="54" t="s">
        <v>85</v>
      </c>
      <c r="T22" s="54" t="s">
        <v>85</v>
      </c>
      <c r="U22" s="54"/>
      <c r="V22" s="64"/>
    </row>
    <row r="23" spans="1:22" s="32" customFormat="1" ht="24">
      <c r="A23" s="52" t="s">
        <v>39</v>
      </c>
      <c r="B23" s="52" t="s">
        <v>150</v>
      </c>
      <c r="C23" s="52"/>
      <c r="D23" s="52"/>
      <c r="E23" s="52"/>
      <c r="F23" s="53"/>
      <c r="G23" s="52"/>
      <c r="H23" s="52">
        <f aca="true" t="shared" si="3" ref="H23:O23">SUM(H24:H25)</f>
        <v>249</v>
      </c>
      <c r="I23" s="52">
        <f t="shared" si="3"/>
        <v>0</v>
      </c>
      <c r="J23" s="52">
        <f t="shared" si="3"/>
        <v>0</v>
      </c>
      <c r="K23" s="52">
        <f t="shared" si="3"/>
        <v>0</v>
      </c>
      <c r="L23" s="52">
        <f t="shared" si="3"/>
        <v>2</v>
      </c>
      <c r="M23" s="52">
        <f t="shared" si="3"/>
        <v>0</v>
      </c>
      <c r="N23" s="52">
        <f t="shared" si="3"/>
        <v>33</v>
      </c>
      <c r="O23" s="52">
        <f t="shared" si="3"/>
        <v>60</v>
      </c>
      <c r="P23" s="88"/>
      <c r="Q23" s="88"/>
      <c r="R23" s="53"/>
      <c r="S23" s="52"/>
      <c r="T23" s="52"/>
      <c r="U23" s="54"/>
      <c r="V23" s="64"/>
    </row>
    <row r="24" spans="1:22" s="34" customFormat="1" ht="96">
      <c r="A24" s="54">
        <v>13</v>
      </c>
      <c r="B24" s="55" t="s">
        <v>151</v>
      </c>
      <c r="C24" s="54" t="s">
        <v>79</v>
      </c>
      <c r="D24" s="54" t="s">
        <v>80</v>
      </c>
      <c r="E24" s="55" t="s">
        <v>152</v>
      </c>
      <c r="F24" s="56" t="s">
        <v>153</v>
      </c>
      <c r="G24" s="54"/>
      <c r="H24" s="54">
        <v>99</v>
      </c>
      <c r="I24" s="54"/>
      <c r="J24" s="54"/>
      <c r="K24" s="54"/>
      <c r="L24" s="54">
        <v>2</v>
      </c>
      <c r="M24" s="54"/>
      <c r="N24" s="54">
        <v>33</v>
      </c>
      <c r="O24" s="54">
        <v>60</v>
      </c>
      <c r="P24" s="82">
        <v>44958</v>
      </c>
      <c r="Q24" s="82">
        <v>45260</v>
      </c>
      <c r="R24" s="56" t="s">
        <v>154</v>
      </c>
      <c r="S24" s="55" t="s">
        <v>155</v>
      </c>
      <c r="T24" s="55" t="s">
        <v>156</v>
      </c>
      <c r="U24" s="54"/>
      <c r="V24" s="64"/>
    </row>
    <row r="25" spans="1:22" s="31" customFormat="1" ht="96">
      <c r="A25" s="54">
        <v>14</v>
      </c>
      <c r="B25" s="54" t="s">
        <v>157</v>
      </c>
      <c r="C25" s="54" t="s">
        <v>79</v>
      </c>
      <c r="D25" s="54" t="s">
        <v>80</v>
      </c>
      <c r="E25" s="54" t="s">
        <v>158</v>
      </c>
      <c r="F25" s="66" t="s">
        <v>159</v>
      </c>
      <c r="G25" s="54"/>
      <c r="H25" s="54">
        <v>150</v>
      </c>
      <c r="I25" s="54"/>
      <c r="J25" s="54"/>
      <c r="K25" s="54"/>
      <c r="L25" s="54"/>
      <c r="M25" s="54"/>
      <c r="N25" s="54"/>
      <c r="O25" s="54"/>
      <c r="P25" s="89">
        <v>45017</v>
      </c>
      <c r="Q25" s="89">
        <v>45261</v>
      </c>
      <c r="R25" s="66" t="s">
        <v>160</v>
      </c>
      <c r="S25" s="54" t="s">
        <v>156</v>
      </c>
      <c r="T25" s="54" t="s">
        <v>156</v>
      </c>
      <c r="U25" s="54"/>
      <c r="V25" s="64"/>
    </row>
    <row r="26" spans="1:22" s="32" customFormat="1" ht="24">
      <c r="A26" s="52" t="s">
        <v>42</v>
      </c>
      <c r="B26" s="52" t="s">
        <v>161</v>
      </c>
      <c r="C26" s="52"/>
      <c r="D26" s="52"/>
      <c r="E26" s="52"/>
      <c r="F26" s="53"/>
      <c r="G26" s="52"/>
      <c r="H26" s="52"/>
      <c r="I26" s="52"/>
      <c r="J26" s="52"/>
      <c r="K26" s="52"/>
      <c r="L26" s="52"/>
      <c r="M26" s="52"/>
      <c r="N26" s="52"/>
      <c r="O26" s="52"/>
      <c r="P26" s="88"/>
      <c r="Q26" s="88"/>
      <c r="R26" s="53"/>
      <c r="S26" s="52"/>
      <c r="T26" s="52"/>
      <c r="U26" s="54"/>
      <c r="V26" s="64"/>
    </row>
    <row r="27" spans="1:22" s="32" customFormat="1" ht="12">
      <c r="A27" s="52" t="s">
        <v>162</v>
      </c>
      <c r="B27" s="52" t="s">
        <v>163</v>
      </c>
      <c r="C27" s="52"/>
      <c r="D27" s="52"/>
      <c r="E27" s="52"/>
      <c r="F27" s="53"/>
      <c r="G27" s="52"/>
      <c r="H27" s="52">
        <f aca="true" t="shared" si="4" ref="H27:O27">SUM(H28:H32)</f>
        <v>1210</v>
      </c>
      <c r="I27" s="52">
        <f t="shared" si="4"/>
        <v>0</v>
      </c>
      <c r="J27" s="52">
        <f t="shared" si="4"/>
        <v>0</v>
      </c>
      <c r="K27" s="52">
        <f t="shared" si="4"/>
        <v>0</v>
      </c>
      <c r="L27" s="52">
        <f t="shared" si="4"/>
        <v>0</v>
      </c>
      <c r="M27" s="52">
        <f t="shared" si="4"/>
        <v>0</v>
      </c>
      <c r="N27" s="52">
        <f t="shared" si="4"/>
        <v>294</v>
      </c>
      <c r="O27" s="52">
        <f t="shared" si="4"/>
        <v>1383</v>
      </c>
      <c r="P27" s="88"/>
      <c r="Q27" s="88"/>
      <c r="R27" s="53"/>
      <c r="S27" s="52"/>
      <c r="T27" s="52"/>
      <c r="U27" s="54"/>
      <c r="V27" s="64"/>
    </row>
    <row r="28" spans="1:22" s="31" customFormat="1" ht="72">
      <c r="A28" s="54">
        <v>15</v>
      </c>
      <c r="B28" s="55" t="s">
        <v>164</v>
      </c>
      <c r="C28" s="54" t="s">
        <v>79</v>
      </c>
      <c r="D28" s="54" t="s">
        <v>80</v>
      </c>
      <c r="E28" s="54" t="s">
        <v>165</v>
      </c>
      <c r="F28" s="56" t="s">
        <v>166</v>
      </c>
      <c r="G28" s="54"/>
      <c r="H28" s="54">
        <v>10</v>
      </c>
      <c r="I28" s="54"/>
      <c r="J28" s="54"/>
      <c r="K28" s="54"/>
      <c r="L28" s="54"/>
      <c r="M28" s="54"/>
      <c r="N28" s="54">
        <v>5</v>
      </c>
      <c r="O28" s="54">
        <v>21</v>
      </c>
      <c r="P28" s="84">
        <v>45078</v>
      </c>
      <c r="Q28" s="84">
        <v>45261</v>
      </c>
      <c r="R28" s="66" t="s">
        <v>167</v>
      </c>
      <c r="S28" s="54" t="s">
        <v>115</v>
      </c>
      <c r="T28" s="54" t="s">
        <v>101</v>
      </c>
      <c r="U28" s="54"/>
      <c r="V28" s="64"/>
    </row>
    <row r="29" spans="1:22" s="31" customFormat="1" ht="156">
      <c r="A29" s="54">
        <v>16</v>
      </c>
      <c r="B29" s="55" t="s">
        <v>168</v>
      </c>
      <c r="C29" s="54" t="s">
        <v>79</v>
      </c>
      <c r="D29" s="54" t="s">
        <v>80</v>
      </c>
      <c r="E29" s="54" t="s">
        <v>169</v>
      </c>
      <c r="F29" s="56" t="s">
        <v>170</v>
      </c>
      <c r="G29" s="54"/>
      <c r="H29" s="54">
        <v>300</v>
      </c>
      <c r="I29" s="54"/>
      <c r="J29" s="54"/>
      <c r="K29" s="54"/>
      <c r="L29" s="54"/>
      <c r="M29" s="54"/>
      <c r="N29" s="54">
        <v>32</v>
      </c>
      <c r="O29" s="54">
        <v>135</v>
      </c>
      <c r="P29" s="86">
        <v>45078</v>
      </c>
      <c r="Q29" s="86">
        <v>45261</v>
      </c>
      <c r="R29" s="66" t="s">
        <v>171</v>
      </c>
      <c r="S29" s="54" t="s">
        <v>141</v>
      </c>
      <c r="T29" s="54" t="s">
        <v>85</v>
      </c>
      <c r="U29" s="54"/>
      <c r="V29" s="64"/>
    </row>
    <row r="30" spans="1:22" s="31" customFormat="1" ht="96">
      <c r="A30" s="54">
        <v>17</v>
      </c>
      <c r="B30" s="55" t="s">
        <v>172</v>
      </c>
      <c r="C30" s="54" t="s">
        <v>79</v>
      </c>
      <c r="D30" s="54" t="s">
        <v>80</v>
      </c>
      <c r="E30" s="54" t="s">
        <v>173</v>
      </c>
      <c r="F30" s="56" t="s">
        <v>174</v>
      </c>
      <c r="G30" s="54"/>
      <c r="H30" s="54">
        <v>300</v>
      </c>
      <c r="I30" s="54"/>
      <c r="J30" s="54"/>
      <c r="K30" s="54"/>
      <c r="L30" s="54"/>
      <c r="M30" s="54"/>
      <c r="N30" s="54">
        <v>115</v>
      </c>
      <c r="O30" s="54">
        <v>559</v>
      </c>
      <c r="P30" s="86">
        <v>45108</v>
      </c>
      <c r="Q30" s="86">
        <v>45261</v>
      </c>
      <c r="R30" s="66" t="s">
        <v>175</v>
      </c>
      <c r="S30" s="54" t="s">
        <v>84</v>
      </c>
      <c r="T30" s="54" t="s">
        <v>85</v>
      </c>
      <c r="U30" s="54"/>
      <c r="V30" s="64"/>
    </row>
    <row r="31" spans="1:22" s="31" customFormat="1" ht="96">
      <c r="A31" s="54">
        <v>18</v>
      </c>
      <c r="B31" s="54" t="s">
        <v>176</v>
      </c>
      <c r="C31" s="54" t="s">
        <v>79</v>
      </c>
      <c r="D31" s="54" t="s">
        <v>177</v>
      </c>
      <c r="E31" s="54" t="s">
        <v>173</v>
      </c>
      <c r="F31" s="66" t="s">
        <v>178</v>
      </c>
      <c r="G31" s="54"/>
      <c r="H31" s="54">
        <v>300</v>
      </c>
      <c r="I31" s="54"/>
      <c r="J31" s="54"/>
      <c r="K31" s="54"/>
      <c r="L31" s="54"/>
      <c r="M31" s="54"/>
      <c r="N31" s="54">
        <v>115</v>
      </c>
      <c r="O31" s="54">
        <v>559</v>
      </c>
      <c r="P31" s="86">
        <v>45108</v>
      </c>
      <c r="Q31" s="86">
        <v>45261</v>
      </c>
      <c r="R31" s="66" t="s">
        <v>175</v>
      </c>
      <c r="S31" s="54" t="s">
        <v>84</v>
      </c>
      <c r="T31" s="54" t="s">
        <v>85</v>
      </c>
      <c r="U31" s="54"/>
      <c r="V31" s="64"/>
    </row>
    <row r="32" spans="1:22" s="31" customFormat="1" ht="84">
      <c r="A32" s="60">
        <v>19</v>
      </c>
      <c r="B32" s="61" t="s">
        <v>179</v>
      </c>
      <c r="C32" s="60" t="s">
        <v>79</v>
      </c>
      <c r="D32" s="60" t="s">
        <v>80</v>
      </c>
      <c r="E32" s="60" t="s">
        <v>180</v>
      </c>
      <c r="F32" s="62" t="s">
        <v>181</v>
      </c>
      <c r="G32" s="60"/>
      <c r="H32" s="60">
        <v>300</v>
      </c>
      <c r="I32" s="60"/>
      <c r="J32" s="60"/>
      <c r="K32" s="60"/>
      <c r="L32" s="60"/>
      <c r="M32" s="60"/>
      <c r="N32" s="60">
        <v>27</v>
      </c>
      <c r="O32" s="60">
        <v>109</v>
      </c>
      <c r="P32" s="87">
        <v>45214</v>
      </c>
      <c r="Q32" s="87">
        <v>45291</v>
      </c>
      <c r="R32" s="72" t="s">
        <v>182</v>
      </c>
      <c r="S32" s="60" t="s">
        <v>183</v>
      </c>
      <c r="T32" s="60" t="s">
        <v>85</v>
      </c>
      <c r="U32" s="60" t="s">
        <v>143</v>
      </c>
      <c r="V32" s="60" t="s">
        <v>184</v>
      </c>
    </row>
    <row r="33" spans="1:22" s="32" customFormat="1" ht="12">
      <c r="A33" s="52" t="s">
        <v>185</v>
      </c>
      <c r="B33" s="52" t="s">
        <v>186</v>
      </c>
      <c r="C33" s="52"/>
      <c r="D33" s="52"/>
      <c r="E33" s="52"/>
      <c r="F33" s="53"/>
      <c r="G33" s="52"/>
      <c r="H33" s="52">
        <f aca="true" t="shared" si="5" ref="H33:O33">SUM(H34:H45)</f>
        <v>1881</v>
      </c>
      <c r="I33" s="52">
        <f t="shared" si="5"/>
        <v>0</v>
      </c>
      <c r="J33" s="52">
        <f t="shared" si="5"/>
        <v>0</v>
      </c>
      <c r="K33" s="52">
        <f t="shared" si="5"/>
        <v>0</v>
      </c>
      <c r="L33" s="52">
        <f t="shared" si="5"/>
        <v>1</v>
      </c>
      <c r="M33" s="52">
        <f t="shared" si="5"/>
        <v>0</v>
      </c>
      <c r="N33" s="52">
        <f t="shared" si="5"/>
        <v>616</v>
      </c>
      <c r="O33" s="52">
        <f t="shared" si="5"/>
        <v>2340</v>
      </c>
      <c r="P33" s="88"/>
      <c r="Q33" s="88"/>
      <c r="R33" s="53"/>
      <c r="S33" s="52"/>
      <c r="T33" s="52"/>
      <c r="U33" s="54"/>
      <c r="V33" s="64"/>
    </row>
    <row r="34" spans="1:22" s="34" customFormat="1" ht="60">
      <c r="A34" s="54">
        <v>20</v>
      </c>
      <c r="B34" s="54" t="s">
        <v>187</v>
      </c>
      <c r="C34" s="54" t="s">
        <v>188</v>
      </c>
      <c r="D34" s="54" t="s">
        <v>177</v>
      </c>
      <c r="E34" s="54" t="s">
        <v>87</v>
      </c>
      <c r="F34" s="57" t="s">
        <v>189</v>
      </c>
      <c r="G34" s="54"/>
      <c r="H34" s="54">
        <v>29</v>
      </c>
      <c r="I34" s="54"/>
      <c r="J34" s="54"/>
      <c r="K34" s="54"/>
      <c r="L34" s="54"/>
      <c r="M34" s="54"/>
      <c r="N34" s="54"/>
      <c r="O34" s="54"/>
      <c r="P34" s="89">
        <v>45047</v>
      </c>
      <c r="Q34" s="89">
        <v>45261</v>
      </c>
      <c r="R34" s="54" t="s">
        <v>190</v>
      </c>
      <c r="S34" s="54" t="s">
        <v>191</v>
      </c>
      <c r="T34" s="54" t="s">
        <v>191</v>
      </c>
      <c r="U34" s="54"/>
      <c r="V34" s="64"/>
    </row>
    <row r="35" spans="1:22" s="34" customFormat="1" ht="72">
      <c r="A35" s="54">
        <v>21</v>
      </c>
      <c r="B35" s="54" t="s">
        <v>192</v>
      </c>
      <c r="C35" s="54" t="s">
        <v>188</v>
      </c>
      <c r="D35" s="54" t="s">
        <v>177</v>
      </c>
      <c r="E35" s="54" t="s">
        <v>87</v>
      </c>
      <c r="F35" s="58" t="s">
        <v>193</v>
      </c>
      <c r="G35" s="54"/>
      <c r="H35" s="54">
        <v>33</v>
      </c>
      <c r="I35" s="54"/>
      <c r="J35" s="54"/>
      <c r="K35" s="54"/>
      <c r="L35" s="54"/>
      <c r="M35" s="54"/>
      <c r="N35" s="54"/>
      <c r="O35" s="54"/>
      <c r="P35" s="89">
        <v>45047</v>
      </c>
      <c r="Q35" s="89">
        <v>45261</v>
      </c>
      <c r="R35" s="66" t="s">
        <v>194</v>
      </c>
      <c r="S35" s="54" t="s">
        <v>191</v>
      </c>
      <c r="T35" s="54" t="s">
        <v>191</v>
      </c>
      <c r="U35" s="54"/>
      <c r="V35" s="64"/>
    </row>
    <row r="36" spans="1:22" s="34" customFormat="1" ht="120">
      <c r="A36" s="54">
        <v>22</v>
      </c>
      <c r="B36" s="54" t="s">
        <v>195</v>
      </c>
      <c r="C36" s="54" t="s">
        <v>188</v>
      </c>
      <c r="D36" s="54" t="s">
        <v>177</v>
      </c>
      <c r="E36" s="54" t="s">
        <v>196</v>
      </c>
      <c r="F36" s="58" t="s">
        <v>197</v>
      </c>
      <c r="G36" s="54"/>
      <c r="H36" s="54">
        <v>146</v>
      </c>
      <c r="I36" s="54"/>
      <c r="J36" s="54"/>
      <c r="K36" s="54"/>
      <c r="L36" s="54"/>
      <c r="M36" s="54"/>
      <c r="N36" s="54"/>
      <c r="O36" s="54"/>
      <c r="P36" s="89">
        <v>44970</v>
      </c>
      <c r="Q36" s="89">
        <v>45060</v>
      </c>
      <c r="R36" s="66" t="s">
        <v>198</v>
      </c>
      <c r="S36" s="54" t="s">
        <v>191</v>
      </c>
      <c r="T36" s="54" t="s">
        <v>191</v>
      </c>
      <c r="U36" s="54"/>
      <c r="V36" s="64"/>
    </row>
    <row r="37" spans="1:22" s="34" customFormat="1" ht="84">
      <c r="A37" s="54">
        <v>23</v>
      </c>
      <c r="B37" s="54" t="s">
        <v>199</v>
      </c>
      <c r="C37" s="54" t="s">
        <v>188</v>
      </c>
      <c r="D37" s="54" t="s">
        <v>177</v>
      </c>
      <c r="E37" s="54" t="s">
        <v>200</v>
      </c>
      <c r="F37" s="58" t="s">
        <v>201</v>
      </c>
      <c r="G37" s="54"/>
      <c r="H37" s="54">
        <v>23</v>
      </c>
      <c r="I37" s="54"/>
      <c r="J37" s="54"/>
      <c r="K37" s="54"/>
      <c r="L37" s="54"/>
      <c r="M37" s="54"/>
      <c r="N37" s="54"/>
      <c r="O37" s="54"/>
      <c r="P37" s="89">
        <v>45047</v>
      </c>
      <c r="Q37" s="89">
        <v>45261</v>
      </c>
      <c r="R37" s="66" t="s">
        <v>202</v>
      </c>
      <c r="S37" s="54" t="s">
        <v>191</v>
      </c>
      <c r="T37" s="54" t="s">
        <v>191</v>
      </c>
      <c r="U37" s="54"/>
      <c r="V37" s="64"/>
    </row>
    <row r="38" spans="1:22" s="34" customFormat="1" ht="72">
      <c r="A38" s="54">
        <v>24</v>
      </c>
      <c r="B38" s="54" t="s">
        <v>203</v>
      </c>
      <c r="C38" s="54" t="s">
        <v>188</v>
      </c>
      <c r="D38" s="54" t="s">
        <v>177</v>
      </c>
      <c r="E38" s="54" t="s">
        <v>204</v>
      </c>
      <c r="F38" s="58" t="s">
        <v>205</v>
      </c>
      <c r="G38" s="54"/>
      <c r="H38" s="54">
        <v>137</v>
      </c>
      <c r="I38" s="54"/>
      <c r="J38" s="54"/>
      <c r="K38" s="54"/>
      <c r="L38" s="54"/>
      <c r="M38" s="54"/>
      <c r="N38" s="54"/>
      <c r="O38" s="54"/>
      <c r="P38" s="89">
        <v>45017</v>
      </c>
      <c r="Q38" s="89" t="s">
        <v>206</v>
      </c>
      <c r="R38" s="66" t="s">
        <v>207</v>
      </c>
      <c r="S38" s="54" t="s">
        <v>191</v>
      </c>
      <c r="T38" s="54" t="s">
        <v>191</v>
      </c>
      <c r="U38" s="54"/>
      <c r="V38" s="64"/>
    </row>
    <row r="39" spans="1:22" s="34" customFormat="1" ht="240">
      <c r="A39" s="54">
        <v>25</v>
      </c>
      <c r="B39" s="54" t="s">
        <v>208</v>
      </c>
      <c r="C39" s="54" t="s">
        <v>188</v>
      </c>
      <c r="D39" s="54" t="s">
        <v>177</v>
      </c>
      <c r="E39" s="54" t="s">
        <v>209</v>
      </c>
      <c r="F39" s="58" t="s">
        <v>210</v>
      </c>
      <c r="G39" s="54"/>
      <c r="H39" s="54">
        <v>952</v>
      </c>
      <c r="I39" s="54"/>
      <c r="J39" s="54"/>
      <c r="K39" s="54"/>
      <c r="L39" s="54"/>
      <c r="M39" s="54"/>
      <c r="N39" s="54"/>
      <c r="O39" s="54"/>
      <c r="P39" s="89">
        <v>44958</v>
      </c>
      <c r="Q39" s="89">
        <v>45078</v>
      </c>
      <c r="R39" s="66" t="s">
        <v>211</v>
      </c>
      <c r="S39" s="54" t="s">
        <v>191</v>
      </c>
      <c r="T39" s="54" t="s">
        <v>191</v>
      </c>
      <c r="U39" s="54"/>
      <c r="V39" s="64"/>
    </row>
    <row r="40" spans="1:22" s="34" customFormat="1" ht="60">
      <c r="A40" s="54">
        <v>26</v>
      </c>
      <c r="B40" s="54" t="s">
        <v>212</v>
      </c>
      <c r="C40" s="54" t="s">
        <v>188</v>
      </c>
      <c r="D40" s="54" t="s">
        <v>177</v>
      </c>
      <c r="E40" s="54" t="s">
        <v>87</v>
      </c>
      <c r="F40" s="58" t="s">
        <v>213</v>
      </c>
      <c r="G40" s="54"/>
      <c r="H40" s="54">
        <v>210</v>
      </c>
      <c r="I40" s="54"/>
      <c r="J40" s="54"/>
      <c r="K40" s="54"/>
      <c r="L40" s="54"/>
      <c r="M40" s="54"/>
      <c r="N40" s="54"/>
      <c r="O40" s="54"/>
      <c r="P40" s="89">
        <v>45017</v>
      </c>
      <c r="Q40" s="89">
        <v>45291</v>
      </c>
      <c r="R40" s="66" t="s">
        <v>214</v>
      </c>
      <c r="S40" s="54" t="s">
        <v>191</v>
      </c>
      <c r="T40" s="54" t="s">
        <v>191</v>
      </c>
      <c r="U40" s="54"/>
      <c r="V40" s="64"/>
    </row>
    <row r="41" spans="1:22" s="34" customFormat="1" ht="60">
      <c r="A41" s="54">
        <v>27</v>
      </c>
      <c r="B41" s="54" t="s">
        <v>215</v>
      </c>
      <c r="C41" s="54" t="s">
        <v>188</v>
      </c>
      <c r="D41" s="54" t="s">
        <v>177</v>
      </c>
      <c r="E41" s="54" t="s">
        <v>216</v>
      </c>
      <c r="F41" s="58" t="s">
        <v>217</v>
      </c>
      <c r="G41" s="54"/>
      <c r="H41" s="54">
        <v>126</v>
      </c>
      <c r="I41" s="54"/>
      <c r="J41" s="54"/>
      <c r="K41" s="54"/>
      <c r="L41" s="54">
        <v>1</v>
      </c>
      <c r="M41" s="54"/>
      <c r="N41" s="54">
        <v>8</v>
      </c>
      <c r="O41" s="54">
        <v>49</v>
      </c>
      <c r="P41" s="89">
        <v>45047</v>
      </c>
      <c r="Q41" s="89">
        <v>45261</v>
      </c>
      <c r="R41" s="66" t="s">
        <v>218</v>
      </c>
      <c r="S41" s="54" t="s">
        <v>183</v>
      </c>
      <c r="T41" s="54" t="s">
        <v>191</v>
      </c>
      <c r="U41" s="54"/>
      <c r="V41" s="64"/>
    </row>
    <row r="42" spans="1:22" s="31" customFormat="1" ht="48">
      <c r="A42" s="54">
        <v>28</v>
      </c>
      <c r="B42" s="55" t="s">
        <v>219</v>
      </c>
      <c r="C42" s="54" t="s">
        <v>188</v>
      </c>
      <c r="D42" s="54" t="s">
        <v>177</v>
      </c>
      <c r="E42" s="55" t="s">
        <v>220</v>
      </c>
      <c r="F42" s="56" t="s">
        <v>221</v>
      </c>
      <c r="G42" s="54"/>
      <c r="H42" s="54">
        <v>100</v>
      </c>
      <c r="I42" s="54"/>
      <c r="J42" s="54"/>
      <c r="K42" s="54"/>
      <c r="L42" s="54"/>
      <c r="M42" s="54"/>
      <c r="N42" s="54">
        <v>213</v>
      </c>
      <c r="O42" s="54">
        <v>766</v>
      </c>
      <c r="P42" s="86">
        <v>45108</v>
      </c>
      <c r="Q42" s="86">
        <v>45261</v>
      </c>
      <c r="R42" s="56" t="s">
        <v>222</v>
      </c>
      <c r="S42" s="54" t="s">
        <v>183</v>
      </c>
      <c r="T42" s="54" t="s">
        <v>191</v>
      </c>
      <c r="U42" s="54"/>
      <c r="V42" s="64"/>
    </row>
    <row r="43" spans="1:22" s="31" customFormat="1" ht="36">
      <c r="A43" s="54">
        <v>29</v>
      </c>
      <c r="B43" s="55" t="s">
        <v>223</v>
      </c>
      <c r="C43" s="54" t="s">
        <v>188</v>
      </c>
      <c r="D43" s="54" t="s">
        <v>177</v>
      </c>
      <c r="E43" s="55" t="s">
        <v>224</v>
      </c>
      <c r="F43" s="56" t="s">
        <v>225</v>
      </c>
      <c r="G43" s="54"/>
      <c r="H43" s="54">
        <v>100</v>
      </c>
      <c r="I43" s="54"/>
      <c r="J43" s="54"/>
      <c r="K43" s="54"/>
      <c r="L43" s="54"/>
      <c r="M43" s="54"/>
      <c r="N43" s="54">
        <v>314</v>
      </c>
      <c r="O43" s="54">
        <v>1220</v>
      </c>
      <c r="P43" s="86">
        <v>45108</v>
      </c>
      <c r="Q43" s="86">
        <v>45261</v>
      </c>
      <c r="R43" s="56" t="s">
        <v>226</v>
      </c>
      <c r="S43" s="54" t="s">
        <v>106</v>
      </c>
      <c r="T43" s="54" t="s">
        <v>191</v>
      </c>
      <c r="U43" s="54"/>
      <c r="V43" s="64"/>
    </row>
    <row r="44" spans="1:22" s="31" customFormat="1" ht="36">
      <c r="A44" s="54">
        <v>30</v>
      </c>
      <c r="B44" s="67" t="s">
        <v>227</v>
      </c>
      <c r="C44" s="54" t="s">
        <v>188</v>
      </c>
      <c r="D44" s="54" t="s">
        <v>177</v>
      </c>
      <c r="E44" s="55" t="s">
        <v>228</v>
      </c>
      <c r="F44" s="68" t="s">
        <v>229</v>
      </c>
      <c r="G44" s="54"/>
      <c r="H44" s="54">
        <v>15</v>
      </c>
      <c r="I44" s="54"/>
      <c r="J44" s="54"/>
      <c r="K44" s="54"/>
      <c r="L44" s="54"/>
      <c r="M44" s="54"/>
      <c r="N44" s="54">
        <v>28</v>
      </c>
      <c r="O44" s="54">
        <v>98</v>
      </c>
      <c r="P44" s="86">
        <v>45108</v>
      </c>
      <c r="Q44" s="86">
        <v>45261</v>
      </c>
      <c r="R44" s="56" t="s">
        <v>230</v>
      </c>
      <c r="S44" s="54" t="s">
        <v>94</v>
      </c>
      <c r="T44" s="54" t="s">
        <v>191</v>
      </c>
      <c r="U44" s="54"/>
      <c r="V44" s="64"/>
    </row>
    <row r="45" spans="1:22" s="31" customFormat="1" ht="48">
      <c r="A45" s="54">
        <v>31</v>
      </c>
      <c r="B45" s="69" t="s">
        <v>231</v>
      </c>
      <c r="C45" s="60" t="s">
        <v>188</v>
      </c>
      <c r="D45" s="60" t="s">
        <v>177</v>
      </c>
      <c r="E45" s="61" t="s">
        <v>232</v>
      </c>
      <c r="F45" s="70" t="s">
        <v>233</v>
      </c>
      <c r="G45" s="60"/>
      <c r="H45" s="60">
        <v>10</v>
      </c>
      <c r="I45" s="60"/>
      <c r="J45" s="60"/>
      <c r="K45" s="60"/>
      <c r="L45" s="60"/>
      <c r="M45" s="60"/>
      <c r="N45" s="60">
        <v>53</v>
      </c>
      <c r="O45" s="60">
        <v>207</v>
      </c>
      <c r="P45" s="87">
        <v>45214</v>
      </c>
      <c r="Q45" s="87">
        <v>45291</v>
      </c>
      <c r="R45" s="62" t="s">
        <v>234</v>
      </c>
      <c r="S45" s="60" t="s">
        <v>235</v>
      </c>
      <c r="T45" s="60" t="s">
        <v>236</v>
      </c>
      <c r="U45" s="60" t="s">
        <v>143</v>
      </c>
      <c r="V45" s="60" t="s">
        <v>184</v>
      </c>
    </row>
    <row r="46" spans="1:22" s="32" customFormat="1" ht="12">
      <c r="A46" s="52" t="s">
        <v>237</v>
      </c>
      <c r="B46" s="52" t="s">
        <v>238</v>
      </c>
      <c r="C46" s="52"/>
      <c r="D46" s="52"/>
      <c r="E46" s="52"/>
      <c r="F46" s="53"/>
      <c r="G46" s="52"/>
      <c r="H46" s="52">
        <f aca="true" t="shared" si="6" ref="H46:O46">SUM(H47:H50)</f>
        <v>3804</v>
      </c>
      <c r="I46" s="52">
        <f t="shared" si="6"/>
        <v>0</v>
      </c>
      <c r="J46" s="52">
        <f t="shared" si="6"/>
        <v>0</v>
      </c>
      <c r="K46" s="52">
        <f t="shared" si="6"/>
        <v>0</v>
      </c>
      <c r="L46" s="52">
        <f t="shared" si="6"/>
        <v>4</v>
      </c>
      <c r="M46" s="52">
        <f t="shared" si="6"/>
        <v>0</v>
      </c>
      <c r="N46" s="52">
        <f t="shared" si="6"/>
        <v>47</v>
      </c>
      <c r="O46" s="52">
        <f t="shared" si="6"/>
        <v>174</v>
      </c>
      <c r="P46" s="88"/>
      <c r="Q46" s="88"/>
      <c r="R46" s="53"/>
      <c r="S46" s="52"/>
      <c r="T46" s="52"/>
      <c r="U46" s="54"/>
      <c r="V46" s="64"/>
    </row>
    <row r="47" spans="1:22" s="34" customFormat="1" ht="108">
      <c r="A47" s="60">
        <v>32</v>
      </c>
      <c r="B47" s="71" t="s">
        <v>239</v>
      </c>
      <c r="C47" s="60" t="s">
        <v>79</v>
      </c>
      <c r="D47" s="60" t="s">
        <v>177</v>
      </c>
      <c r="E47" s="71" t="s">
        <v>240</v>
      </c>
      <c r="F47" s="72" t="s">
        <v>241</v>
      </c>
      <c r="G47" s="60"/>
      <c r="H47" s="60">
        <f>1229+233</f>
        <v>1462</v>
      </c>
      <c r="I47" s="60"/>
      <c r="J47" s="60"/>
      <c r="K47" s="60"/>
      <c r="L47" s="60">
        <v>1</v>
      </c>
      <c r="M47" s="60"/>
      <c r="N47" s="60">
        <v>27</v>
      </c>
      <c r="O47" s="90">
        <v>91</v>
      </c>
      <c r="P47" s="91">
        <v>45078</v>
      </c>
      <c r="Q47" s="91">
        <v>45261</v>
      </c>
      <c r="R47" s="105" t="s">
        <v>242</v>
      </c>
      <c r="S47" s="60" t="s">
        <v>85</v>
      </c>
      <c r="T47" s="60" t="s">
        <v>85</v>
      </c>
      <c r="U47" s="60" t="s">
        <v>127</v>
      </c>
      <c r="V47" s="60" t="s">
        <v>243</v>
      </c>
    </row>
    <row r="48" spans="1:22" s="34" customFormat="1" ht="108">
      <c r="A48" s="60">
        <v>33</v>
      </c>
      <c r="B48" s="71" t="s">
        <v>244</v>
      </c>
      <c r="C48" s="60" t="s">
        <v>79</v>
      </c>
      <c r="D48" s="60" t="s">
        <v>177</v>
      </c>
      <c r="E48" s="60" t="s">
        <v>245</v>
      </c>
      <c r="F48" s="72" t="s">
        <v>246</v>
      </c>
      <c r="G48" s="60"/>
      <c r="H48" s="60">
        <f>860+158</f>
        <v>1018</v>
      </c>
      <c r="I48" s="60"/>
      <c r="J48" s="60"/>
      <c r="K48" s="60"/>
      <c r="L48" s="60">
        <v>1</v>
      </c>
      <c r="M48" s="60"/>
      <c r="N48" s="61">
        <v>15</v>
      </c>
      <c r="O48" s="61">
        <v>67</v>
      </c>
      <c r="P48" s="91">
        <v>45078</v>
      </c>
      <c r="Q48" s="91">
        <v>45261</v>
      </c>
      <c r="R48" s="105" t="s">
        <v>247</v>
      </c>
      <c r="S48" s="60" t="s">
        <v>85</v>
      </c>
      <c r="T48" s="60" t="s">
        <v>85</v>
      </c>
      <c r="U48" s="60" t="s">
        <v>127</v>
      </c>
      <c r="V48" s="60" t="s">
        <v>248</v>
      </c>
    </row>
    <row r="49" spans="1:22" s="34" customFormat="1" ht="84">
      <c r="A49" s="60">
        <v>34</v>
      </c>
      <c r="B49" s="71" t="s">
        <v>249</v>
      </c>
      <c r="C49" s="60" t="s">
        <v>79</v>
      </c>
      <c r="D49" s="60" t="s">
        <v>177</v>
      </c>
      <c r="E49" s="60" t="s">
        <v>250</v>
      </c>
      <c r="F49" s="72" t="s">
        <v>251</v>
      </c>
      <c r="G49" s="60"/>
      <c r="H49" s="60">
        <f>492+94</f>
        <v>586</v>
      </c>
      <c r="I49" s="60"/>
      <c r="J49" s="60"/>
      <c r="K49" s="60"/>
      <c r="L49" s="60"/>
      <c r="M49" s="60"/>
      <c r="N49" s="60"/>
      <c r="O49" s="60"/>
      <c r="P49" s="91">
        <v>45078</v>
      </c>
      <c r="Q49" s="91">
        <v>45261</v>
      </c>
      <c r="R49" s="105" t="s">
        <v>252</v>
      </c>
      <c r="S49" s="60" t="s">
        <v>85</v>
      </c>
      <c r="T49" s="60" t="s">
        <v>85</v>
      </c>
      <c r="U49" s="60" t="s">
        <v>127</v>
      </c>
      <c r="V49" s="60" t="s">
        <v>253</v>
      </c>
    </row>
    <row r="50" spans="1:22" s="34" customFormat="1" ht="84">
      <c r="A50" s="60">
        <v>35</v>
      </c>
      <c r="B50" s="71" t="s">
        <v>254</v>
      </c>
      <c r="C50" s="60" t="s">
        <v>79</v>
      </c>
      <c r="D50" s="60" t="s">
        <v>177</v>
      </c>
      <c r="E50" s="60" t="s">
        <v>255</v>
      </c>
      <c r="F50" s="72" t="s">
        <v>256</v>
      </c>
      <c r="G50" s="60"/>
      <c r="H50" s="60">
        <f>615+123</f>
        <v>738</v>
      </c>
      <c r="I50" s="60"/>
      <c r="J50" s="60"/>
      <c r="K50" s="60"/>
      <c r="L50" s="60">
        <v>2</v>
      </c>
      <c r="M50" s="60"/>
      <c r="N50" s="60">
        <v>5</v>
      </c>
      <c r="O50" s="60">
        <v>16</v>
      </c>
      <c r="P50" s="91">
        <v>45078</v>
      </c>
      <c r="Q50" s="91">
        <v>45261</v>
      </c>
      <c r="R50" s="105" t="s">
        <v>257</v>
      </c>
      <c r="S50" s="60" t="s">
        <v>85</v>
      </c>
      <c r="T50" s="60" t="s">
        <v>85</v>
      </c>
      <c r="U50" s="60" t="s">
        <v>127</v>
      </c>
      <c r="V50" s="60" t="s">
        <v>258</v>
      </c>
    </row>
    <row r="51" spans="1:22" s="32" customFormat="1" ht="36">
      <c r="A51" s="52" t="s">
        <v>259</v>
      </c>
      <c r="B51" s="52" t="s">
        <v>260</v>
      </c>
      <c r="C51" s="52"/>
      <c r="D51" s="52"/>
      <c r="E51" s="52"/>
      <c r="F51" s="53"/>
      <c r="G51" s="52"/>
      <c r="H51" s="52">
        <f aca="true" t="shared" si="7" ref="H51:O51">H52</f>
        <v>76.5</v>
      </c>
      <c r="I51" s="52">
        <f t="shared" si="7"/>
        <v>0</v>
      </c>
      <c r="J51" s="52">
        <f t="shared" si="7"/>
        <v>0</v>
      </c>
      <c r="K51" s="52">
        <f t="shared" si="7"/>
        <v>0</v>
      </c>
      <c r="L51" s="52">
        <f t="shared" si="7"/>
        <v>0</v>
      </c>
      <c r="M51" s="52">
        <f t="shared" si="7"/>
        <v>0</v>
      </c>
      <c r="N51" s="52">
        <f t="shared" si="7"/>
        <v>0</v>
      </c>
      <c r="O51" s="52">
        <f t="shared" si="7"/>
        <v>0</v>
      </c>
      <c r="P51" s="88"/>
      <c r="Q51" s="88"/>
      <c r="R51" s="53"/>
      <c r="S51" s="52"/>
      <c r="T51" s="52"/>
      <c r="U51" s="54"/>
      <c r="V51" s="64"/>
    </row>
    <row r="52" spans="1:22" s="31" customFormat="1" ht="48">
      <c r="A52" s="54">
        <v>36</v>
      </c>
      <c r="B52" s="54" t="s">
        <v>261</v>
      </c>
      <c r="C52" s="54" t="s">
        <v>79</v>
      </c>
      <c r="D52" s="54" t="s">
        <v>80</v>
      </c>
      <c r="E52" s="54" t="s">
        <v>262</v>
      </c>
      <c r="F52" s="66" t="s">
        <v>263</v>
      </c>
      <c r="G52" s="54"/>
      <c r="H52" s="54">
        <v>76.5</v>
      </c>
      <c r="I52" s="54"/>
      <c r="J52" s="54"/>
      <c r="K52" s="54"/>
      <c r="L52" s="54"/>
      <c r="M52" s="54"/>
      <c r="N52" s="54"/>
      <c r="O52" s="54"/>
      <c r="P52" s="89">
        <v>45078</v>
      </c>
      <c r="Q52" s="89">
        <v>45139</v>
      </c>
      <c r="R52" s="66" t="s">
        <v>264</v>
      </c>
      <c r="S52" s="54" t="s">
        <v>156</v>
      </c>
      <c r="T52" s="54" t="s">
        <v>156</v>
      </c>
      <c r="U52" s="54"/>
      <c r="V52" s="64"/>
    </row>
    <row r="53" spans="1:22" s="32" customFormat="1" ht="24">
      <c r="A53" s="52" t="s">
        <v>265</v>
      </c>
      <c r="B53" s="52" t="s">
        <v>266</v>
      </c>
      <c r="C53" s="52"/>
      <c r="D53" s="52"/>
      <c r="E53" s="52"/>
      <c r="F53" s="53"/>
      <c r="G53" s="52"/>
      <c r="H53" s="52">
        <f aca="true" t="shared" si="8" ref="H53:O53">SUM(H54:H55)</f>
        <v>2604.52</v>
      </c>
      <c r="I53" s="52">
        <f t="shared" si="8"/>
        <v>0</v>
      </c>
      <c r="J53" s="52">
        <f t="shared" si="8"/>
        <v>0</v>
      </c>
      <c r="K53" s="52">
        <f t="shared" si="8"/>
        <v>0</v>
      </c>
      <c r="L53" s="52">
        <f t="shared" si="8"/>
        <v>113</v>
      </c>
      <c r="M53" s="52">
        <f t="shared" si="8"/>
        <v>0</v>
      </c>
      <c r="N53" s="52">
        <f t="shared" si="8"/>
        <v>1721</v>
      </c>
      <c r="O53" s="52">
        <f t="shared" si="8"/>
        <v>1721</v>
      </c>
      <c r="P53" s="88"/>
      <c r="Q53" s="88"/>
      <c r="R53" s="53"/>
      <c r="S53" s="52"/>
      <c r="T53" s="52"/>
      <c r="U53" s="54"/>
      <c r="V53" s="64"/>
    </row>
    <row r="54" spans="1:22" s="34" customFormat="1" ht="72">
      <c r="A54" s="60">
        <v>37</v>
      </c>
      <c r="B54" s="60" t="s">
        <v>267</v>
      </c>
      <c r="C54" s="60" t="s">
        <v>188</v>
      </c>
      <c r="D54" s="60"/>
      <c r="E54" s="60" t="s">
        <v>87</v>
      </c>
      <c r="F54" s="73" t="s">
        <v>268</v>
      </c>
      <c r="G54" s="60"/>
      <c r="H54" s="60">
        <v>1652.52</v>
      </c>
      <c r="I54" s="60"/>
      <c r="J54" s="60"/>
      <c r="K54" s="60"/>
      <c r="L54" s="60">
        <v>113</v>
      </c>
      <c r="M54" s="60"/>
      <c r="N54" s="60">
        <v>1721</v>
      </c>
      <c r="O54" s="92">
        <v>1721</v>
      </c>
      <c r="P54" s="93">
        <v>44927</v>
      </c>
      <c r="Q54" s="93">
        <v>45261</v>
      </c>
      <c r="R54" s="62" t="s">
        <v>269</v>
      </c>
      <c r="S54" s="96" t="s">
        <v>270</v>
      </c>
      <c r="T54" s="60" t="s">
        <v>85</v>
      </c>
      <c r="U54" s="60" t="s">
        <v>271</v>
      </c>
      <c r="V54" s="60" t="s">
        <v>272</v>
      </c>
    </row>
    <row r="55" spans="1:22" s="34" customFormat="1" ht="72">
      <c r="A55" s="54">
        <v>38</v>
      </c>
      <c r="B55" s="54" t="s">
        <v>273</v>
      </c>
      <c r="C55" s="54" t="s">
        <v>188</v>
      </c>
      <c r="D55" s="54"/>
      <c r="E55" s="54" t="s">
        <v>87</v>
      </c>
      <c r="F55" s="74" t="s">
        <v>274</v>
      </c>
      <c r="G55" s="54"/>
      <c r="H55" s="54">
        <v>952</v>
      </c>
      <c r="I55" s="54"/>
      <c r="J55" s="54"/>
      <c r="K55" s="54"/>
      <c r="L55" s="54"/>
      <c r="M55" s="54"/>
      <c r="N55" s="54"/>
      <c r="O55" s="81"/>
      <c r="P55" s="82">
        <v>44927</v>
      </c>
      <c r="Q55" s="82">
        <v>45261</v>
      </c>
      <c r="R55" s="56" t="s">
        <v>275</v>
      </c>
      <c r="S55" s="106" t="s">
        <v>270</v>
      </c>
      <c r="T55" s="54" t="s">
        <v>85</v>
      </c>
      <c r="U55" s="54"/>
      <c r="V55" s="64"/>
    </row>
    <row r="56" spans="1:22" s="32" customFormat="1" ht="24">
      <c r="A56" s="52" t="s">
        <v>276</v>
      </c>
      <c r="B56" s="52" t="s">
        <v>277</v>
      </c>
      <c r="C56" s="52"/>
      <c r="D56" s="52"/>
      <c r="E56" s="52"/>
      <c r="F56" s="53"/>
      <c r="G56" s="52"/>
      <c r="H56" s="52">
        <f aca="true" t="shared" si="9" ref="H56:O56">SUM(H57:H59)</f>
        <v>421</v>
      </c>
      <c r="I56" s="52">
        <f t="shared" si="9"/>
        <v>0</v>
      </c>
      <c r="J56" s="52">
        <f t="shared" si="9"/>
        <v>0</v>
      </c>
      <c r="K56" s="52">
        <f t="shared" si="9"/>
        <v>0</v>
      </c>
      <c r="L56" s="52">
        <f t="shared" si="9"/>
        <v>10</v>
      </c>
      <c r="M56" s="52">
        <f t="shared" si="9"/>
        <v>0</v>
      </c>
      <c r="N56" s="52">
        <f t="shared" si="9"/>
        <v>974</v>
      </c>
      <c r="O56" s="52">
        <f t="shared" si="9"/>
        <v>4178</v>
      </c>
      <c r="P56" s="88"/>
      <c r="Q56" s="88"/>
      <c r="R56" s="53"/>
      <c r="S56" s="52"/>
      <c r="T56" s="52"/>
      <c r="U56" s="54"/>
      <c r="V56" s="64"/>
    </row>
    <row r="57" spans="1:22" s="34" customFormat="1" ht="156">
      <c r="A57" s="54">
        <v>39</v>
      </c>
      <c r="B57" s="55" t="s">
        <v>278</v>
      </c>
      <c r="C57" s="54" t="s">
        <v>188</v>
      </c>
      <c r="D57" s="75" t="s">
        <v>177</v>
      </c>
      <c r="E57" s="55" t="s">
        <v>279</v>
      </c>
      <c r="F57" s="56" t="s">
        <v>280</v>
      </c>
      <c r="G57" s="54"/>
      <c r="H57" s="54">
        <v>390</v>
      </c>
      <c r="I57" s="54"/>
      <c r="J57" s="54"/>
      <c r="K57" s="54"/>
      <c r="L57" s="54">
        <v>10</v>
      </c>
      <c r="M57" s="54"/>
      <c r="N57" s="94">
        <v>524</v>
      </c>
      <c r="O57" s="95">
        <v>2210</v>
      </c>
      <c r="P57" s="82">
        <v>44958</v>
      </c>
      <c r="Q57" s="82">
        <v>45260</v>
      </c>
      <c r="R57" s="56" t="s">
        <v>281</v>
      </c>
      <c r="S57" s="55" t="s">
        <v>282</v>
      </c>
      <c r="T57" s="55" t="s">
        <v>95</v>
      </c>
      <c r="U57" s="54"/>
      <c r="V57" s="64"/>
    </row>
    <row r="58" spans="1:22" s="31" customFormat="1" ht="120">
      <c r="A58" s="54">
        <v>40</v>
      </c>
      <c r="B58" s="54" t="s">
        <v>283</v>
      </c>
      <c r="C58" s="54" t="s">
        <v>188</v>
      </c>
      <c r="D58" s="54" t="s">
        <v>177</v>
      </c>
      <c r="E58" s="54" t="s">
        <v>284</v>
      </c>
      <c r="F58" s="66" t="s">
        <v>285</v>
      </c>
      <c r="G58" s="54"/>
      <c r="H58" s="54">
        <v>11</v>
      </c>
      <c r="I58" s="54"/>
      <c r="J58" s="54"/>
      <c r="K58" s="54"/>
      <c r="L58" s="54"/>
      <c r="M58" s="54"/>
      <c r="N58" s="54">
        <v>123</v>
      </c>
      <c r="O58" s="54">
        <v>515</v>
      </c>
      <c r="P58" s="86">
        <v>45108</v>
      </c>
      <c r="Q58" s="86">
        <v>45261</v>
      </c>
      <c r="R58" s="66" t="s">
        <v>286</v>
      </c>
      <c r="S58" s="54" t="s">
        <v>115</v>
      </c>
      <c r="T58" s="54" t="s">
        <v>95</v>
      </c>
      <c r="U58" s="54"/>
      <c r="V58" s="64"/>
    </row>
    <row r="59" spans="1:22" s="31" customFormat="1" ht="48">
      <c r="A59" s="60">
        <v>41</v>
      </c>
      <c r="B59" s="60" t="s">
        <v>287</v>
      </c>
      <c r="C59" s="60" t="s">
        <v>188</v>
      </c>
      <c r="D59" s="60" t="s">
        <v>177</v>
      </c>
      <c r="E59" s="60" t="s">
        <v>288</v>
      </c>
      <c r="F59" s="72" t="s">
        <v>289</v>
      </c>
      <c r="G59" s="60"/>
      <c r="H59" s="60">
        <v>20</v>
      </c>
      <c r="I59" s="60"/>
      <c r="J59" s="60"/>
      <c r="K59" s="60"/>
      <c r="L59" s="60"/>
      <c r="M59" s="60"/>
      <c r="N59" s="60">
        <v>327</v>
      </c>
      <c r="O59" s="60">
        <v>1453</v>
      </c>
      <c r="P59" s="87">
        <v>45200</v>
      </c>
      <c r="Q59" s="87">
        <v>45291</v>
      </c>
      <c r="R59" s="72" t="s">
        <v>290</v>
      </c>
      <c r="S59" s="60" t="s">
        <v>115</v>
      </c>
      <c r="T59" s="60" t="s">
        <v>236</v>
      </c>
      <c r="U59" s="60" t="s">
        <v>143</v>
      </c>
      <c r="V59" s="60" t="s">
        <v>184</v>
      </c>
    </row>
    <row r="60" spans="1:22" s="32" customFormat="1" ht="24">
      <c r="A60" s="52" t="s">
        <v>291</v>
      </c>
      <c r="B60" s="52" t="s">
        <v>292</v>
      </c>
      <c r="C60" s="52"/>
      <c r="D60" s="52"/>
      <c r="E60" s="52"/>
      <c r="F60" s="53"/>
      <c r="G60" s="52"/>
      <c r="H60" s="52">
        <f aca="true" t="shared" si="10" ref="H60:O60">H61</f>
        <v>157.5</v>
      </c>
      <c r="I60" s="52">
        <f t="shared" si="10"/>
        <v>0</v>
      </c>
      <c r="J60" s="52">
        <f t="shared" si="10"/>
        <v>0</v>
      </c>
      <c r="K60" s="52">
        <f t="shared" si="10"/>
        <v>0</v>
      </c>
      <c r="L60" s="52">
        <f t="shared" si="10"/>
        <v>21</v>
      </c>
      <c r="M60" s="52">
        <f t="shared" si="10"/>
        <v>0</v>
      </c>
      <c r="N60" s="52">
        <f t="shared" si="10"/>
        <v>131</v>
      </c>
      <c r="O60" s="52">
        <f t="shared" si="10"/>
        <v>2096</v>
      </c>
      <c r="P60" s="88"/>
      <c r="Q60" s="88"/>
      <c r="R60" s="53"/>
      <c r="S60" s="52"/>
      <c r="T60" s="52"/>
      <c r="U60" s="54"/>
      <c r="V60" s="54"/>
    </row>
    <row r="61" spans="1:22" s="35" customFormat="1" ht="36">
      <c r="A61" s="60">
        <v>42</v>
      </c>
      <c r="B61" s="60" t="s">
        <v>293</v>
      </c>
      <c r="C61" s="60" t="s">
        <v>188</v>
      </c>
      <c r="D61" s="60" t="s">
        <v>177</v>
      </c>
      <c r="E61" s="60" t="s">
        <v>87</v>
      </c>
      <c r="F61" s="72" t="s">
        <v>294</v>
      </c>
      <c r="G61" s="60" t="s">
        <v>295</v>
      </c>
      <c r="H61" s="60">
        <v>157.5</v>
      </c>
      <c r="I61" s="60"/>
      <c r="J61" s="60"/>
      <c r="K61" s="60"/>
      <c r="L61" s="60">
        <v>21</v>
      </c>
      <c r="M61" s="60"/>
      <c r="N61" s="60">
        <v>131</v>
      </c>
      <c r="O61" s="92">
        <v>2096</v>
      </c>
      <c r="P61" s="93">
        <v>44958</v>
      </c>
      <c r="Q61" s="93">
        <v>45260</v>
      </c>
      <c r="R61" s="107" t="s">
        <v>296</v>
      </c>
      <c r="S61" s="60" t="s">
        <v>297</v>
      </c>
      <c r="T61" s="60" t="s">
        <v>297</v>
      </c>
      <c r="U61" s="60" t="s">
        <v>271</v>
      </c>
      <c r="V61" s="60" t="s">
        <v>298</v>
      </c>
    </row>
    <row r="62" spans="1:22" s="32" customFormat="1" ht="36">
      <c r="A62" s="52" t="s">
        <v>299</v>
      </c>
      <c r="B62" s="52" t="s">
        <v>300</v>
      </c>
      <c r="C62" s="52"/>
      <c r="D62" s="52"/>
      <c r="E62" s="52"/>
      <c r="F62" s="53"/>
      <c r="G62" s="52"/>
      <c r="H62" s="52"/>
      <c r="I62" s="52"/>
      <c r="J62" s="52"/>
      <c r="K62" s="52"/>
      <c r="L62" s="52"/>
      <c r="M62" s="52"/>
      <c r="N62" s="52"/>
      <c r="O62" s="52"/>
      <c r="P62" s="88"/>
      <c r="Q62" s="88"/>
      <c r="R62" s="53"/>
      <c r="S62" s="52"/>
      <c r="T62" s="52"/>
      <c r="U62" s="54"/>
      <c r="V62" s="54"/>
    </row>
    <row r="63" spans="1:22" s="32" customFormat="1" ht="24">
      <c r="A63" s="52" t="s">
        <v>301</v>
      </c>
      <c r="B63" s="52" t="s">
        <v>302</v>
      </c>
      <c r="C63" s="52"/>
      <c r="D63" s="52"/>
      <c r="E63" s="52"/>
      <c r="F63" s="53"/>
      <c r="G63" s="52"/>
      <c r="H63" s="52">
        <f aca="true" t="shared" si="11" ref="H63:O63">SUM(H64:H70)</f>
        <v>2477.48</v>
      </c>
      <c r="I63" s="52">
        <f t="shared" si="11"/>
        <v>0</v>
      </c>
      <c r="J63" s="52">
        <f t="shared" si="11"/>
        <v>0</v>
      </c>
      <c r="K63" s="52">
        <f t="shared" si="11"/>
        <v>0</v>
      </c>
      <c r="L63" s="52">
        <f t="shared" si="11"/>
        <v>932</v>
      </c>
      <c r="M63" s="52">
        <f t="shared" si="11"/>
        <v>0</v>
      </c>
      <c r="N63" s="52">
        <f t="shared" si="11"/>
        <v>12622</v>
      </c>
      <c r="O63" s="52">
        <f t="shared" si="11"/>
        <v>37996</v>
      </c>
      <c r="P63" s="88"/>
      <c r="Q63" s="88"/>
      <c r="R63" s="53"/>
      <c r="S63" s="52"/>
      <c r="T63" s="52"/>
      <c r="U63" s="54"/>
      <c r="V63" s="54"/>
    </row>
    <row r="64" spans="1:22" s="34" customFormat="1" ht="72">
      <c r="A64" s="60">
        <v>43</v>
      </c>
      <c r="B64" s="60" t="s">
        <v>303</v>
      </c>
      <c r="C64" s="60" t="s">
        <v>79</v>
      </c>
      <c r="D64" s="60" t="s">
        <v>80</v>
      </c>
      <c r="E64" s="60" t="s">
        <v>87</v>
      </c>
      <c r="F64" s="72" t="s">
        <v>304</v>
      </c>
      <c r="G64" s="60"/>
      <c r="H64" s="60">
        <v>99.888</v>
      </c>
      <c r="I64" s="60"/>
      <c r="J64" s="60"/>
      <c r="K64" s="60"/>
      <c r="L64" s="60">
        <v>113</v>
      </c>
      <c r="M64" s="96"/>
      <c r="N64" s="96">
        <v>500</v>
      </c>
      <c r="O64" s="97">
        <v>2436</v>
      </c>
      <c r="P64" s="93">
        <v>44958</v>
      </c>
      <c r="Q64" s="93">
        <v>45260</v>
      </c>
      <c r="R64" s="62" t="s">
        <v>305</v>
      </c>
      <c r="S64" s="96" t="s">
        <v>270</v>
      </c>
      <c r="T64" s="96" t="s">
        <v>236</v>
      </c>
      <c r="U64" s="60"/>
      <c r="V64" s="60" t="s">
        <v>306</v>
      </c>
    </row>
    <row r="65" spans="1:22" s="34" customFormat="1" ht="144">
      <c r="A65" s="60">
        <v>44</v>
      </c>
      <c r="B65" s="61" t="s">
        <v>307</v>
      </c>
      <c r="C65" s="108" t="s">
        <v>188</v>
      </c>
      <c r="D65" s="108"/>
      <c r="E65" s="60" t="s">
        <v>87</v>
      </c>
      <c r="F65" s="62" t="s">
        <v>308</v>
      </c>
      <c r="G65" s="108"/>
      <c r="H65" s="108">
        <f>200+200+435.48+100.112</f>
        <v>935.592</v>
      </c>
      <c r="I65" s="108"/>
      <c r="J65" s="108"/>
      <c r="K65" s="108"/>
      <c r="L65" s="108">
        <v>113</v>
      </c>
      <c r="M65" s="109"/>
      <c r="N65" s="109">
        <v>2650</v>
      </c>
      <c r="O65" s="110">
        <v>4000</v>
      </c>
      <c r="P65" s="93">
        <v>44958</v>
      </c>
      <c r="Q65" s="93">
        <v>45260</v>
      </c>
      <c r="R65" s="62" t="s">
        <v>309</v>
      </c>
      <c r="S65" s="61" t="s">
        <v>310</v>
      </c>
      <c r="T65" s="61" t="s">
        <v>310</v>
      </c>
      <c r="U65" s="60" t="s">
        <v>127</v>
      </c>
      <c r="V65" s="60" t="s">
        <v>311</v>
      </c>
    </row>
    <row r="66" spans="1:22" s="34" customFormat="1" ht="60">
      <c r="A66" s="54">
        <v>45</v>
      </c>
      <c r="B66" s="54" t="s">
        <v>312</v>
      </c>
      <c r="C66" s="54" t="s">
        <v>188</v>
      </c>
      <c r="D66" s="54"/>
      <c r="E66" s="54" t="s">
        <v>87</v>
      </c>
      <c r="F66" s="56" t="s">
        <v>313</v>
      </c>
      <c r="G66" s="54"/>
      <c r="H66" s="54">
        <v>720</v>
      </c>
      <c r="I66" s="54"/>
      <c r="J66" s="54"/>
      <c r="K66" s="54"/>
      <c r="L66" s="54">
        <v>706</v>
      </c>
      <c r="M66" s="54"/>
      <c r="N66" s="54">
        <v>1677</v>
      </c>
      <c r="O66" s="54">
        <v>1800</v>
      </c>
      <c r="P66" s="82">
        <v>44958</v>
      </c>
      <c r="Q66" s="82">
        <v>45260</v>
      </c>
      <c r="R66" s="66" t="s">
        <v>314</v>
      </c>
      <c r="S66" s="54" t="s">
        <v>270</v>
      </c>
      <c r="T66" s="54" t="s">
        <v>315</v>
      </c>
      <c r="U66" s="54"/>
      <c r="V66" s="64"/>
    </row>
    <row r="67" spans="1:22" s="31" customFormat="1" ht="48">
      <c r="A67" s="54">
        <v>46</v>
      </c>
      <c r="B67" s="54" t="s">
        <v>316</v>
      </c>
      <c r="C67" s="54" t="s">
        <v>188</v>
      </c>
      <c r="D67" s="54"/>
      <c r="E67" s="54" t="s">
        <v>87</v>
      </c>
      <c r="F67" s="66" t="s">
        <v>317</v>
      </c>
      <c r="G67" s="54"/>
      <c r="H67" s="54">
        <v>150</v>
      </c>
      <c r="I67" s="54"/>
      <c r="J67" s="54"/>
      <c r="K67" s="54"/>
      <c r="L67" s="54"/>
      <c r="M67" s="54"/>
      <c r="N67" s="54">
        <v>2000</v>
      </c>
      <c r="O67" s="54">
        <v>5630</v>
      </c>
      <c r="P67" s="84">
        <v>45108</v>
      </c>
      <c r="Q67" s="84">
        <v>45261</v>
      </c>
      <c r="R67" s="66" t="s">
        <v>318</v>
      </c>
      <c r="S67" s="54" t="s">
        <v>310</v>
      </c>
      <c r="T67" s="54" t="s">
        <v>310</v>
      </c>
      <c r="U67" s="54"/>
      <c r="V67" s="64"/>
    </row>
    <row r="68" spans="1:22" s="31" customFormat="1" ht="108">
      <c r="A68" s="54">
        <v>47</v>
      </c>
      <c r="B68" s="55" t="s">
        <v>319</v>
      </c>
      <c r="C68" s="54" t="s">
        <v>188</v>
      </c>
      <c r="D68" s="54"/>
      <c r="E68" s="54" t="s">
        <v>87</v>
      </c>
      <c r="F68" s="66" t="s">
        <v>320</v>
      </c>
      <c r="G68" s="54"/>
      <c r="H68" s="54">
        <v>80</v>
      </c>
      <c r="I68" s="54"/>
      <c r="J68" s="54"/>
      <c r="K68" s="54"/>
      <c r="L68" s="54"/>
      <c r="M68" s="54"/>
      <c r="N68" s="54">
        <v>80</v>
      </c>
      <c r="O68" s="54">
        <v>260</v>
      </c>
      <c r="P68" s="84">
        <v>45078</v>
      </c>
      <c r="Q68" s="84">
        <v>45261</v>
      </c>
      <c r="R68" s="66" t="s">
        <v>321</v>
      </c>
      <c r="S68" s="54" t="s">
        <v>236</v>
      </c>
      <c r="T68" s="54" t="s">
        <v>236</v>
      </c>
      <c r="U68" s="54"/>
      <c r="V68" s="64"/>
    </row>
    <row r="69" spans="1:22" s="31" customFormat="1" ht="120">
      <c r="A69" s="54">
        <v>48</v>
      </c>
      <c r="B69" s="55" t="s">
        <v>322</v>
      </c>
      <c r="C69" s="54" t="s">
        <v>188</v>
      </c>
      <c r="D69" s="54"/>
      <c r="E69" s="54" t="s">
        <v>87</v>
      </c>
      <c r="F69" s="66" t="s">
        <v>323</v>
      </c>
      <c r="G69" s="54"/>
      <c r="H69" s="54">
        <v>399</v>
      </c>
      <c r="I69" s="54"/>
      <c r="J69" s="54"/>
      <c r="K69" s="54"/>
      <c r="L69" s="54"/>
      <c r="M69" s="54"/>
      <c r="N69" s="54">
        <v>5715</v>
      </c>
      <c r="O69" s="54">
        <v>23870</v>
      </c>
      <c r="P69" s="84">
        <v>45078</v>
      </c>
      <c r="Q69" s="84">
        <v>45261</v>
      </c>
      <c r="R69" s="66" t="s">
        <v>324</v>
      </c>
      <c r="S69" s="54" t="s">
        <v>325</v>
      </c>
      <c r="T69" s="54" t="s">
        <v>325</v>
      </c>
      <c r="U69" s="54"/>
      <c r="V69" s="64"/>
    </row>
    <row r="70" spans="1:22" s="31" customFormat="1" ht="60">
      <c r="A70" s="54">
        <v>49</v>
      </c>
      <c r="B70" s="55" t="s">
        <v>326</v>
      </c>
      <c r="C70" s="54" t="s">
        <v>188</v>
      </c>
      <c r="D70" s="54"/>
      <c r="E70" s="54" t="s">
        <v>87</v>
      </c>
      <c r="F70" s="66" t="s">
        <v>327</v>
      </c>
      <c r="G70" s="54"/>
      <c r="H70" s="54">
        <v>93</v>
      </c>
      <c r="I70" s="54"/>
      <c r="J70" s="54"/>
      <c r="K70" s="54"/>
      <c r="L70" s="54"/>
      <c r="M70" s="54"/>
      <c r="N70" s="54"/>
      <c r="O70" s="54"/>
      <c r="P70" s="84">
        <v>45078</v>
      </c>
      <c r="Q70" s="84">
        <v>45261</v>
      </c>
      <c r="R70" s="66" t="s">
        <v>328</v>
      </c>
      <c r="S70" s="54" t="s">
        <v>236</v>
      </c>
      <c r="T70" s="54" t="s">
        <v>236</v>
      </c>
      <c r="U70" s="54"/>
      <c r="V70" s="64"/>
    </row>
    <row r="71" spans="1:20" s="29" customFormat="1" ht="14.25">
      <c r="A71" s="37" t="s">
        <v>329</v>
      </c>
      <c r="B71" s="37"/>
      <c r="C71" s="37"/>
      <c r="D71" s="37"/>
      <c r="E71" s="37"/>
      <c r="F71" s="37"/>
      <c r="G71" s="37"/>
      <c r="H71" s="37"/>
      <c r="I71" s="37"/>
      <c r="J71" s="37"/>
      <c r="K71" s="37"/>
      <c r="L71" s="37"/>
      <c r="M71" s="37"/>
      <c r="N71" s="37"/>
      <c r="O71" s="37"/>
      <c r="P71" s="37"/>
      <c r="Q71" s="37"/>
      <c r="R71" s="37"/>
      <c r="S71" s="37"/>
      <c r="T71" s="37"/>
    </row>
    <row r="72" spans="1:20" s="29" customFormat="1" ht="14.25">
      <c r="A72" s="37" t="s">
        <v>330</v>
      </c>
      <c r="B72" s="37"/>
      <c r="C72" s="37"/>
      <c r="D72" s="37"/>
      <c r="E72" s="37"/>
      <c r="F72" s="37"/>
      <c r="G72" s="37"/>
      <c r="H72" s="37"/>
      <c r="I72" s="37"/>
      <c r="J72" s="37"/>
      <c r="K72" s="37"/>
      <c r="L72" s="37"/>
      <c r="M72" s="37"/>
      <c r="N72" s="37"/>
      <c r="O72" s="37"/>
      <c r="P72" s="37"/>
      <c r="Q72" s="37"/>
      <c r="R72" s="37"/>
      <c r="S72" s="37"/>
      <c r="T72" s="37"/>
    </row>
    <row r="73" spans="1:20" s="29" customFormat="1" ht="14.25">
      <c r="A73" s="36"/>
      <c r="B73" s="36"/>
      <c r="C73" s="36"/>
      <c r="D73" s="36"/>
      <c r="E73" s="36"/>
      <c r="F73" s="37"/>
      <c r="G73" s="36"/>
      <c r="H73" s="36"/>
      <c r="I73" s="36"/>
      <c r="J73" s="36"/>
      <c r="K73" s="36"/>
      <c r="L73" s="36"/>
      <c r="M73" s="36"/>
      <c r="N73" s="36"/>
      <c r="O73" s="36"/>
      <c r="P73" s="36"/>
      <c r="Q73" s="36"/>
      <c r="R73" s="37"/>
      <c r="S73" s="36"/>
      <c r="T73" s="36"/>
    </row>
  </sheetData>
  <sheetProtection/>
  <mergeCells count="30">
    <mergeCell ref="A1:B1"/>
    <mergeCell ref="A2:U2"/>
    <mergeCell ref="A3:D3"/>
    <mergeCell ref="L3:M3"/>
    <mergeCell ref="H4:K4"/>
    <mergeCell ref="L4:O4"/>
    <mergeCell ref="P4:Q4"/>
    <mergeCell ref="L5:M5"/>
    <mergeCell ref="N5:O5"/>
    <mergeCell ref="A71:U71"/>
    <mergeCell ref="A72:U72"/>
    <mergeCell ref="A73:U73"/>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 ref="V4:V6"/>
  </mergeCells>
  <dataValidations count="5">
    <dataValidation type="custom" allowBlank="1" showInputMessage="1" showErrorMessage="1" sqref="C8 D8 C21 D21 C23 D23 C26 D26 C27 D27 C33 D33 C46 D46 C51 D51 C53 D53 C56 D56 C60 D60 C62 D62 C63 D63 D67 D68 D69 D70">
      <formula1>"是、否"</formula1>
    </dataValidation>
    <dataValidation type="list" allowBlank="1" showInputMessage="1" showErrorMessage="1" sqref="C9 C10 C11 C12 C13 C16 C17 C18 C19 C20 C22 C24 C25 C28 C29 C30 C31 C32 C34 C41 C42 C43 C44 C45 C52 C54 C55 C57 C58 C59 C61 C64 C65 C66 C67 C68 C69 C70 C14:C15 C35:C40 C47:C50">
      <formula1>"是,否"</formula1>
    </dataValidation>
    <dataValidation type="list" allowBlank="1" showInputMessage="1" showErrorMessage="1" sqref="U10 U11 U12 U13 U14 U15 U16 U17 U18 U19 U20 U21 U22 U23 U24 U25 U26 U27 U28 U29 U30 U31 U32 U33 U34 U35 U36 U37 U38 U39 U40 U41 U42 U43 U44 U45 U46 U47 U48 U49 U50 U51 U52 U53 U54 U55 U56 U57 U58 U59 U60 U61 U62 U63 U64 U65 U66 U67 U68 U69 U70 U7:U9">
      <formula1>"新增项目,删除项目,减少金额,增加金额"</formula1>
    </dataValidation>
    <dataValidation type="list" allowBlank="1" showInputMessage="1" showErrorMessage="1" sqref="D9 D10 D11 D12 D13 D16 D17 D18 D19 D20 D22 D24 D25 D28 D29 D30 D31 D32 D34 D41 D42 D43 D44 D45 D52 D54 D55 D57 D58 D59 D61 D64 D65 D66 D14:D15 D35:D40 D47:D50">
      <formula1>"产业发展,基础设施建设"</formula1>
    </dataValidation>
    <dataValidation allowBlank="1" showInputMessage="1" showErrorMessage="1" sqref="U4:U6"/>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V37"/>
  <sheetViews>
    <sheetView zoomScale="87" zoomScaleNormal="87" zoomScaleSheetLayoutView="100" workbookViewId="0" topLeftCell="A1">
      <selection activeCell="M26" sqref="M26"/>
    </sheetView>
  </sheetViews>
  <sheetFormatPr defaultColWidth="9.00390625" defaultRowHeight="14.25"/>
  <cols>
    <col min="1" max="1" width="6.50390625" style="4" customWidth="1"/>
    <col min="2" max="2" width="22.75390625" style="1" customWidth="1"/>
    <col min="3" max="6" width="12.50390625" style="1" customWidth="1"/>
    <col min="7" max="7" width="55.50390625" style="1" customWidth="1"/>
    <col min="8" max="244" width="9.00390625" style="4" customWidth="1"/>
  </cols>
  <sheetData>
    <row r="1" spans="1:3" s="1" customFormat="1" ht="20.25">
      <c r="A1" s="5" t="s">
        <v>48</v>
      </c>
      <c r="B1" s="5"/>
      <c r="C1" s="5"/>
    </row>
    <row r="2" spans="1:7" s="2" customFormat="1" ht="30.75" customHeight="1">
      <c r="A2" s="6" t="s">
        <v>331</v>
      </c>
      <c r="B2" s="6"/>
      <c r="C2" s="6"/>
      <c r="D2" s="6"/>
      <c r="E2" s="6"/>
      <c r="F2" s="6"/>
      <c r="G2" s="6"/>
    </row>
    <row r="3" spans="1:7" s="3" customFormat="1" ht="27" customHeight="1">
      <c r="A3" s="7"/>
      <c r="B3" s="8"/>
      <c r="C3" s="9"/>
      <c r="D3" s="10"/>
      <c r="E3" s="10"/>
      <c r="F3" s="10"/>
      <c r="G3" s="3" t="s">
        <v>332</v>
      </c>
    </row>
    <row r="4" spans="1:7" s="3" customFormat="1" ht="63">
      <c r="A4" s="11" t="s">
        <v>3</v>
      </c>
      <c r="B4" s="11" t="s">
        <v>333</v>
      </c>
      <c r="C4" s="12" t="s">
        <v>334</v>
      </c>
      <c r="D4" s="12" t="s">
        <v>335</v>
      </c>
      <c r="E4" s="12" t="s">
        <v>336</v>
      </c>
      <c r="F4" s="12" t="s">
        <v>337</v>
      </c>
      <c r="G4" s="13" t="s">
        <v>338</v>
      </c>
    </row>
    <row r="5" spans="1:7" s="3" customFormat="1" ht="18" customHeight="1">
      <c r="A5" s="14"/>
      <c r="B5" s="14" t="s">
        <v>13</v>
      </c>
      <c r="C5" s="14">
        <f aca="true" t="shared" si="0" ref="C5:F5">C6+C9+C12+C15+C18+C21+C22+C23+C24+C25+C26+C27+C28</f>
        <v>18747.5</v>
      </c>
      <c r="D5" s="14">
        <f t="shared" si="0"/>
        <v>19443</v>
      </c>
      <c r="E5" s="14">
        <f t="shared" si="0"/>
        <v>1673.592</v>
      </c>
      <c r="F5" s="14">
        <f t="shared" si="0"/>
        <v>978.092</v>
      </c>
      <c r="G5" s="15"/>
    </row>
    <row r="6" spans="1:7" s="3" customFormat="1" ht="21.75" customHeight="1">
      <c r="A6" s="16" t="s">
        <v>14</v>
      </c>
      <c r="B6" s="17" t="s">
        <v>77</v>
      </c>
      <c r="C6" s="18">
        <f aca="true" t="shared" si="1" ref="C6:F6">C7+C8</f>
        <v>6429</v>
      </c>
      <c r="D6" s="18">
        <f t="shared" si="1"/>
        <v>6429</v>
      </c>
      <c r="E6" s="18">
        <f t="shared" si="1"/>
        <v>0</v>
      </c>
      <c r="F6" s="18">
        <f t="shared" si="1"/>
        <v>0</v>
      </c>
      <c r="G6" s="15"/>
    </row>
    <row r="7" spans="1:7" s="3" customFormat="1" ht="21.75" customHeight="1">
      <c r="A7" s="19">
        <v>1</v>
      </c>
      <c r="B7" s="20" t="s">
        <v>80</v>
      </c>
      <c r="C7" s="21">
        <v>6429</v>
      </c>
      <c r="D7" s="21">
        <v>6429</v>
      </c>
      <c r="E7" s="21"/>
      <c r="F7" s="21"/>
      <c r="G7" s="15"/>
    </row>
    <row r="8" spans="1:7" s="3" customFormat="1" ht="21.75" customHeight="1">
      <c r="A8" s="19">
        <v>2</v>
      </c>
      <c r="B8" s="20" t="s">
        <v>177</v>
      </c>
      <c r="C8" s="21"/>
      <c r="D8" s="21"/>
      <c r="E8" s="21"/>
      <c r="F8" s="21"/>
      <c r="G8" s="15"/>
    </row>
    <row r="9" spans="1:7" s="3" customFormat="1" ht="21.75" customHeight="1">
      <c r="A9" s="16" t="s">
        <v>34</v>
      </c>
      <c r="B9" s="17" t="s">
        <v>145</v>
      </c>
      <c r="C9" s="18">
        <f aca="true" t="shared" si="2" ref="C9:F9">C10+C11</f>
        <v>133</v>
      </c>
      <c r="D9" s="18">
        <f t="shared" si="2"/>
        <v>133</v>
      </c>
      <c r="E9" s="18">
        <f t="shared" si="2"/>
        <v>0</v>
      </c>
      <c r="F9" s="18">
        <f t="shared" si="2"/>
        <v>0</v>
      </c>
      <c r="G9" s="15"/>
    </row>
    <row r="10" spans="1:7" s="3" customFormat="1" ht="21.75" customHeight="1">
      <c r="A10" s="19">
        <v>1</v>
      </c>
      <c r="B10" s="20" t="s">
        <v>80</v>
      </c>
      <c r="C10" s="21">
        <v>133</v>
      </c>
      <c r="D10" s="21">
        <v>133</v>
      </c>
      <c r="E10" s="21"/>
      <c r="F10" s="21"/>
      <c r="G10" s="15"/>
    </row>
    <row r="11" spans="1:7" s="3" customFormat="1" ht="21.75" customHeight="1">
      <c r="A11" s="19">
        <v>2</v>
      </c>
      <c r="B11" s="20" t="s">
        <v>177</v>
      </c>
      <c r="C11" s="21"/>
      <c r="D11" s="21"/>
      <c r="E11" s="21"/>
      <c r="F11" s="21"/>
      <c r="G11" s="15"/>
    </row>
    <row r="12" spans="1:7" s="3" customFormat="1" ht="21.75" customHeight="1">
      <c r="A12" s="16" t="s">
        <v>39</v>
      </c>
      <c r="B12" s="22" t="s">
        <v>150</v>
      </c>
      <c r="C12" s="16">
        <f aca="true" t="shared" si="3" ref="C12:F12">C13+C14</f>
        <v>249</v>
      </c>
      <c r="D12" s="16">
        <f t="shared" si="3"/>
        <v>249</v>
      </c>
      <c r="E12" s="16">
        <f t="shared" si="3"/>
        <v>0</v>
      </c>
      <c r="F12" s="16">
        <f t="shared" si="3"/>
        <v>0</v>
      </c>
      <c r="G12" s="15"/>
    </row>
    <row r="13" spans="1:7" s="3" customFormat="1" ht="21.75" customHeight="1">
      <c r="A13" s="19">
        <v>1</v>
      </c>
      <c r="B13" s="20" t="s">
        <v>80</v>
      </c>
      <c r="C13" s="21">
        <v>249</v>
      </c>
      <c r="D13" s="21">
        <v>249</v>
      </c>
      <c r="E13" s="21"/>
      <c r="F13" s="21"/>
      <c r="G13" s="15"/>
    </row>
    <row r="14" spans="1:7" s="3" customFormat="1" ht="21.75" customHeight="1">
      <c r="A14" s="19">
        <v>2</v>
      </c>
      <c r="B14" s="23" t="s">
        <v>177</v>
      </c>
      <c r="C14" s="19"/>
      <c r="D14" s="19"/>
      <c r="E14" s="19"/>
      <c r="F14" s="19"/>
      <c r="G14" s="15"/>
    </row>
    <row r="15" spans="1:7" s="3" customFormat="1" ht="21.75" customHeight="1">
      <c r="A15" s="16" t="s">
        <v>42</v>
      </c>
      <c r="B15" s="22" t="s">
        <v>161</v>
      </c>
      <c r="C15" s="16">
        <f aca="true" t="shared" si="4" ref="C15:F15">C16+C17</f>
        <v>0</v>
      </c>
      <c r="D15" s="16">
        <f t="shared" si="4"/>
        <v>0</v>
      </c>
      <c r="E15" s="16">
        <f t="shared" si="4"/>
        <v>0</v>
      </c>
      <c r="F15" s="16">
        <f t="shared" si="4"/>
        <v>0</v>
      </c>
      <c r="G15" s="15"/>
    </row>
    <row r="16" spans="1:7" s="3" customFormat="1" ht="21.75" customHeight="1">
      <c r="A16" s="19">
        <v>1</v>
      </c>
      <c r="B16" s="20" t="s">
        <v>80</v>
      </c>
      <c r="C16" s="21"/>
      <c r="D16" s="21"/>
      <c r="E16" s="21"/>
      <c r="F16" s="21"/>
      <c r="G16" s="15"/>
    </row>
    <row r="17" spans="1:7" s="3" customFormat="1" ht="21.75" customHeight="1">
      <c r="A17" s="19">
        <v>2</v>
      </c>
      <c r="B17" s="23" t="s">
        <v>177</v>
      </c>
      <c r="C17" s="19"/>
      <c r="D17" s="19"/>
      <c r="E17" s="19"/>
      <c r="F17" s="19"/>
      <c r="G17" s="15"/>
    </row>
    <row r="18" spans="1:7" s="3" customFormat="1" ht="21.75" customHeight="1">
      <c r="A18" s="16" t="s">
        <v>162</v>
      </c>
      <c r="B18" s="17" t="s">
        <v>163</v>
      </c>
      <c r="C18" s="18">
        <f aca="true" t="shared" si="5" ref="C18:F18">C19+C20</f>
        <v>910</v>
      </c>
      <c r="D18" s="18">
        <f t="shared" si="5"/>
        <v>1210</v>
      </c>
      <c r="E18" s="18">
        <f t="shared" si="5"/>
        <v>300</v>
      </c>
      <c r="F18" s="18">
        <f t="shared" si="5"/>
        <v>0</v>
      </c>
      <c r="G18" s="15"/>
    </row>
    <row r="19" spans="1:7" s="3" customFormat="1" ht="36">
      <c r="A19" s="19">
        <v>1</v>
      </c>
      <c r="B19" s="20" t="s">
        <v>80</v>
      </c>
      <c r="C19" s="21">
        <v>610</v>
      </c>
      <c r="D19" s="21">
        <v>910</v>
      </c>
      <c r="E19" s="21">
        <v>300</v>
      </c>
      <c r="F19" s="21"/>
      <c r="G19" s="24" t="s">
        <v>339</v>
      </c>
    </row>
    <row r="20" spans="1:7" s="3" customFormat="1" ht="21.75" customHeight="1">
      <c r="A20" s="19">
        <v>2</v>
      </c>
      <c r="B20" s="20" t="s">
        <v>177</v>
      </c>
      <c r="C20" s="21">
        <v>300</v>
      </c>
      <c r="D20" s="21">
        <v>300</v>
      </c>
      <c r="E20" s="21"/>
      <c r="F20" s="21"/>
      <c r="G20" s="15"/>
    </row>
    <row r="21" spans="1:7" s="3" customFormat="1" ht="36">
      <c r="A21" s="16" t="s">
        <v>185</v>
      </c>
      <c r="B21" s="22" t="s">
        <v>186</v>
      </c>
      <c r="C21" s="16">
        <v>1871</v>
      </c>
      <c r="D21" s="16">
        <v>1881</v>
      </c>
      <c r="E21" s="16">
        <v>10</v>
      </c>
      <c r="F21" s="16"/>
      <c r="G21" s="24" t="s">
        <v>340</v>
      </c>
    </row>
    <row r="22" spans="1:7" s="3" customFormat="1" ht="24">
      <c r="A22" s="16" t="s">
        <v>237</v>
      </c>
      <c r="B22" s="17" t="s">
        <v>238</v>
      </c>
      <c r="C22" s="18">
        <v>3196</v>
      </c>
      <c r="D22" s="18">
        <v>3804</v>
      </c>
      <c r="E22" s="18">
        <v>608</v>
      </c>
      <c r="F22" s="18"/>
      <c r="G22" s="24" t="s">
        <v>341</v>
      </c>
    </row>
    <row r="23" spans="1:7" s="3" customFormat="1" ht="21.75" customHeight="1">
      <c r="A23" s="16" t="s">
        <v>259</v>
      </c>
      <c r="B23" s="22" t="s">
        <v>260</v>
      </c>
      <c r="C23" s="16">
        <v>76.5</v>
      </c>
      <c r="D23" s="16">
        <v>76.5</v>
      </c>
      <c r="E23" s="16"/>
      <c r="F23" s="16"/>
      <c r="G23" s="15"/>
    </row>
    <row r="24" spans="1:7" s="3" customFormat="1" ht="36">
      <c r="A24" s="16" t="s">
        <v>265</v>
      </c>
      <c r="B24" s="22" t="s">
        <v>266</v>
      </c>
      <c r="C24" s="16">
        <v>3040</v>
      </c>
      <c r="D24" s="16">
        <v>2604.52</v>
      </c>
      <c r="E24" s="16"/>
      <c r="F24" s="16">
        <v>435.48</v>
      </c>
      <c r="G24" s="24" t="s">
        <v>272</v>
      </c>
    </row>
    <row r="25" spans="1:7" s="3" customFormat="1" ht="36">
      <c r="A25" s="16" t="s">
        <v>276</v>
      </c>
      <c r="B25" s="22" t="s">
        <v>277</v>
      </c>
      <c r="C25" s="16">
        <v>401</v>
      </c>
      <c r="D25" s="16">
        <v>421</v>
      </c>
      <c r="E25" s="16">
        <v>20</v>
      </c>
      <c r="F25" s="16"/>
      <c r="G25" s="24" t="s">
        <v>342</v>
      </c>
    </row>
    <row r="26" spans="1:7" s="3" customFormat="1" ht="21.75" customHeight="1">
      <c r="A26" s="16" t="s">
        <v>291</v>
      </c>
      <c r="B26" s="22" t="s">
        <v>292</v>
      </c>
      <c r="C26" s="16">
        <v>600</v>
      </c>
      <c r="D26" s="16">
        <v>157.5</v>
      </c>
      <c r="E26" s="16"/>
      <c r="F26" s="16">
        <v>442.5</v>
      </c>
      <c r="G26" s="15" t="s">
        <v>298</v>
      </c>
    </row>
    <row r="27" spans="1:7" s="3" customFormat="1" ht="21.75" customHeight="1">
      <c r="A27" s="16" t="s">
        <v>299</v>
      </c>
      <c r="B27" s="22" t="s">
        <v>300</v>
      </c>
      <c r="C27" s="16"/>
      <c r="D27" s="16"/>
      <c r="E27" s="16"/>
      <c r="F27" s="16"/>
      <c r="G27" s="15"/>
    </row>
    <row r="28" spans="1:7" s="3" customFormat="1" ht="21.75" customHeight="1">
      <c r="A28" s="16" t="s">
        <v>301</v>
      </c>
      <c r="B28" s="22" t="s">
        <v>302</v>
      </c>
      <c r="C28" s="16">
        <f>SUM(C29:C35)</f>
        <v>1842</v>
      </c>
      <c r="D28" s="16">
        <f>SUM(D29:D35)</f>
        <v>2477.48</v>
      </c>
      <c r="E28" s="16">
        <f>SUM(E29:E35)</f>
        <v>735.592</v>
      </c>
      <c r="F28" s="16">
        <f>SUM(F29:F35)</f>
        <v>100.112</v>
      </c>
      <c r="G28" s="15"/>
    </row>
    <row r="29" spans="1:7" s="3" customFormat="1" ht="36">
      <c r="A29" s="16">
        <v>1</v>
      </c>
      <c r="B29" s="25" t="s">
        <v>303</v>
      </c>
      <c r="C29" s="19">
        <v>200</v>
      </c>
      <c r="D29" s="19">
        <v>99.888</v>
      </c>
      <c r="E29" s="19"/>
      <c r="F29" s="19">
        <v>100.112</v>
      </c>
      <c r="G29" s="24" t="s">
        <v>306</v>
      </c>
    </row>
    <row r="30" spans="1:7" s="3" customFormat="1" ht="84">
      <c r="A30" s="16">
        <v>2</v>
      </c>
      <c r="B30" s="26" t="s">
        <v>307</v>
      </c>
      <c r="C30" s="19">
        <v>200</v>
      </c>
      <c r="D30" s="19">
        <v>935.592</v>
      </c>
      <c r="E30" s="19">
        <v>735.592</v>
      </c>
      <c r="F30" s="19"/>
      <c r="G30" s="24" t="s">
        <v>311</v>
      </c>
    </row>
    <row r="31" spans="1:7" s="3" customFormat="1" ht="33" customHeight="1">
      <c r="A31" s="16">
        <v>3</v>
      </c>
      <c r="B31" s="25" t="s">
        <v>312</v>
      </c>
      <c r="C31" s="19">
        <v>720</v>
      </c>
      <c r="D31" s="19">
        <v>720</v>
      </c>
      <c r="E31" s="19"/>
      <c r="F31" s="19"/>
      <c r="G31" s="15"/>
    </row>
    <row r="32" spans="1:7" s="3" customFormat="1" ht="42" customHeight="1">
      <c r="A32" s="16">
        <v>4</v>
      </c>
      <c r="B32" s="25" t="s">
        <v>316</v>
      </c>
      <c r="C32" s="19">
        <v>150</v>
      </c>
      <c r="D32" s="19">
        <v>150</v>
      </c>
      <c r="E32" s="19"/>
      <c r="F32" s="19"/>
      <c r="G32" s="15"/>
    </row>
    <row r="33" spans="1:7" s="3" customFormat="1" ht="42" customHeight="1">
      <c r="A33" s="16">
        <v>5</v>
      </c>
      <c r="B33" s="26" t="s">
        <v>319</v>
      </c>
      <c r="C33" s="19">
        <v>80</v>
      </c>
      <c r="D33" s="19">
        <v>80</v>
      </c>
      <c r="E33" s="19"/>
      <c r="F33" s="19"/>
      <c r="G33" s="15"/>
    </row>
    <row r="34" spans="1:7" s="3" customFormat="1" ht="42" customHeight="1">
      <c r="A34" s="16">
        <v>6</v>
      </c>
      <c r="B34" s="26" t="s">
        <v>322</v>
      </c>
      <c r="C34" s="19">
        <v>399</v>
      </c>
      <c r="D34" s="19">
        <v>399</v>
      </c>
      <c r="E34" s="19"/>
      <c r="F34" s="19"/>
      <c r="G34" s="15"/>
    </row>
    <row r="35" spans="1:7" s="3" customFormat="1" ht="42" customHeight="1">
      <c r="A35" s="16">
        <v>7</v>
      </c>
      <c r="B35" s="26" t="s">
        <v>326</v>
      </c>
      <c r="C35" s="19">
        <v>93</v>
      </c>
      <c r="D35" s="19">
        <v>93</v>
      </c>
      <c r="E35" s="19"/>
      <c r="F35" s="19"/>
      <c r="G35" s="15"/>
    </row>
    <row r="36" spans="1:256" s="4" customFormat="1" ht="37.5" customHeight="1">
      <c r="A36" s="27" t="s">
        <v>343</v>
      </c>
      <c r="B36" s="27"/>
      <c r="C36" s="27"/>
      <c r="D36" s="27"/>
      <c r="E36" s="27"/>
      <c r="F36" s="27"/>
      <c r="G36" s="27"/>
      <c r="IK36"/>
      <c r="IL36"/>
      <c r="IM36"/>
      <c r="IN36"/>
      <c r="IO36"/>
      <c r="IP36"/>
      <c r="IQ36"/>
      <c r="IR36"/>
      <c r="IS36"/>
      <c r="IT36"/>
      <c r="IU36"/>
      <c r="IV36"/>
    </row>
    <row r="37" spans="1:256" s="4" customFormat="1" ht="84.75" customHeight="1">
      <c r="A37" s="28" t="s">
        <v>344</v>
      </c>
      <c r="B37" s="28"/>
      <c r="C37" s="28"/>
      <c r="D37" s="28"/>
      <c r="E37" s="28"/>
      <c r="F37" s="28"/>
      <c r="G37" s="28"/>
      <c r="IK37"/>
      <c r="IL37"/>
      <c r="IM37"/>
      <c r="IN37"/>
      <c r="IO37"/>
      <c r="IP37"/>
      <c r="IQ37"/>
      <c r="IR37"/>
      <c r="IS37"/>
      <c r="IT37"/>
      <c r="IU37"/>
      <c r="IV37"/>
    </row>
  </sheetData>
  <sheetProtection/>
  <mergeCells count="5">
    <mergeCell ref="A1:B1"/>
    <mergeCell ref="A2:G2"/>
    <mergeCell ref="A3:B3"/>
    <mergeCell ref="A36:G36"/>
    <mergeCell ref="A37:G3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郑若愚</cp:lastModifiedBy>
  <cp:lastPrinted>2018-03-20T06:46:57Z</cp:lastPrinted>
  <dcterms:created xsi:type="dcterms:W3CDTF">2016-09-03T03:25:32Z</dcterms:created>
  <dcterms:modified xsi:type="dcterms:W3CDTF">2024-04-22T02:01:02Z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2052-11.1.0.14235</vt:lpwstr>
  </property>
  <property fmtid="{D5CDD505-2E9C-101B-9397-08002B2CF9AE}" pid="4" name="I">
    <vt:lpwstr>A51BB320EE7147ED8BEABF2AFFD7C6CE_12</vt:lpwstr>
  </property>
</Properties>
</file>